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315" windowHeight="12555" activeTab="0"/>
  </bookViews>
  <sheets>
    <sheet name="使い方" sheetId="1" r:id="rId1"/>
    <sheet name="5-1" sheetId="2" r:id="rId2"/>
    <sheet name="5-2" sheetId="3" r:id="rId3"/>
    <sheet name="5-3" sheetId="4" r:id="rId4"/>
    <sheet name="5-4" sheetId="5" r:id="rId5"/>
    <sheet name="5-5" sheetId="6" r:id="rId6"/>
    <sheet name="5-6" sheetId="7" r:id="rId7"/>
  </sheets>
  <definedNames/>
  <calcPr fullCalcOnLoad="1"/>
</workbook>
</file>

<file path=xl/comments1.xml><?xml version="1.0" encoding="utf-8"?>
<comments xmlns="http://schemas.openxmlformats.org/spreadsheetml/2006/main">
  <authors>
    <author>kaori</author>
  </authors>
  <commentList>
    <comment ref="A5" authorId="0">
      <text>
        <r>
          <rPr>
            <b/>
            <sz val="9"/>
            <rFont val="ＭＳ Ｐゴシック"/>
            <family val="3"/>
          </rPr>
          <t>数式</t>
        </r>
      </text>
    </comment>
  </commentList>
</comments>
</file>

<file path=xl/comments2.xml><?xml version="1.0" encoding="utf-8"?>
<comments xmlns="http://schemas.openxmlformats.org/spreadsheetml/2006/main">
  <authors>
    <author>kaori</author>
  </authors>
  <commentList>
    <comment ref="B6" authorId="0">
      <text>
        <r>
          <rPr>
            <b/>
            <sz val="9"/>
            <rFont val="ＭＳ Ｐゴシック"/>
            <family val="3"/>
          </rPr>
          <t>W=Fx</t>
        </r>
      </text>
    </comment>
    <comment ref="B7" authorId="0">
      <text>
        <r>
          <rPr>
            <b/>
            <sz val="9"/>
            <rFont val="ＭＳ Ｐゴシック"/>
            <family val="3"/>
          </rPr>
          <t>Fx＝1/2*m*Vf^2 より
Vf=SQRT(2Fx/m)</t>
        </r>
      </text>
    </comment>
    <comment ref="B8" authorId="0">
      <text>
        <r>
          <rPr>
            <b/>
            <sz val="9"/>
            <rFont val="ＭＳ Ｐゴシック"/>
            <family val="3"/>
          </rPr>
          <t>時速=秒速*3600/1000</t>
        </r>
      </text>
    </comment>
    <comment ref="B19" authorId="0">
      <text>
        <r>
          <rPr>
            <b/>
            <sz val="9"/>
            <rFont val="ＭＳ Ｐゴシック"/>
            <family val="3"/>
          </rPr>
          <t>時速=秒速*3600/1000</t>
        </r>
      </text>
    </comment>
    <comment ref="B17" authorId="0">
      <text>
        <r>
          <rPr>
            <b/>
            <sz val="9"/>
            <rFont val="ＭＳ Ｐゴシック"/>
            <family val="3"/>
          </rPr>
          <t>a=F/m</t>
        </r>
      </text>
    </comment>
    <comment ref="B18" authorId="0">
      <text>
        <r>
          <rPr>
            <b/>
            <sz val="9"/>
            <rFont val="ＭＳ Ｐゴシック"/>
            <family val="3"/>
          </rPr>
          <t>Vf^2=Vi^2+2ax、Vi=0 より
Vf=SQRT(2ax)</t>
        </r>
      </text>
    </comment>
  </commentList>
</comments>
</file>

<file path=xl/comments3.xml><?xml version="1.0" encoding="utf-8"?>
<comments xmlns="http://schemas.openxmlformats.org/spreadsheetml/2006/main">
  <authors>
    <author>kaori</author>
  </authors>
  <commentList>
    <comment ref="B7" authorId="0">
      <text>
        <r>
          <rPr>
            <b/>
            <sz val="9"/>
            <rFont val="ＭＳ Ｐゴシック"/>
            <family val="3"/>
          </rPr>
          <t>秒速=時速*1000/3600</t>
        </r>
      </text>
    </comment>
    <comment ref="B14" authorId="0">
      <text>
        <r>
          <rPr>
            <b/>
            <sz val="9"/>
            <rFont val="ＭＳ Ｐゴシック"/>
            <family val="3"/>
          </rPr>
          <t>a=-μg</t>
        </r>
      </text>
    </comment>
    <comment ref="B8" authorId="0">
      <text>
        <r>
          <rPr>
            <b/>
            <sz val="9"/>
            <rFont val="ＭＳ Ｐゴシック"/>
            <family val="3"/>
          </rPr>
          <t>Fk=-μN</t>
        </r>
      </text>
    </comment>
    <comment ref="B9" authorId="0">
      <text>
        <r>
          <rPr>
            <b/>
            <sz val="9"/>
            <rFont val="ＭＳ Ｐゴシック"/>
            <family val="3"/>
          </rPr>
          <t>Ki=1/2*m*Vi^2</t>
        </r>
      </text>
    </comment>
    <comment ref="B10" authorId="0">
      <text>
        <r>
          <rPr>
            <b/>
            <sz val="9"/>
            <rFont val="ＭＳ Ｐゴシック"/>
            <family val="3"/>
          </rPr>
          <t>Ki＋（Fk*x）=0 より
x=-Ki/Fk</t>
        </r>
      </text>
    </comment>
  </commentList>
</comments>
</file>

<file path=xl/comments4.xml><?xml version="1.0" encoding="utf-8"?>
<comments xmlns="http://schemas.openxmlformats.org/spreadsheetml/2006/main">
  <authors>
    <author>kaori</author>
  </authors>
  <commentList>
    <comment ref="B8" authorId="0">
      <text>
        <r>
          <rPr>
            <b/>
            <sz val="9"/>
            <rFont val="ＭＳ Ｐゴシック"/>
            <family val="3"/>
          </rPr>
          <t>rad=θ*π/180</t>
        </r>
      </text>
    </comment>
    <comment ref="B9" authorId="0">
      <text>
        <r>
          <rPr>
            <b/>
            <sz val="9"/>
            <rFont val="ＭＳ Ｐゴシック"/>
            <family val="3"/>
          </rPr>
          <t>=mg*sin(rad)</t>
        </r>
      </text>
    </comment>
    <comment ref="B10" authorId="0">
      <text>
        <r>
          <rPr>
            <b/>
            <sz val="9"/>
            <rFont val="ＭＳ Ｐゴシック"/>
            <family val="3"/>
          </rPr>
          <t>=mg*cos(rad)</t>
        </r>
      </text>
    </comment>
    <comment ref="B21" authorId="0">
      <text>
        <r>
          <rPr>
            <b/>
            <sz val="9"/>
            <rFont val="ＭＳ Ｐゴシック"/>
            <family val="3"/>
          </rPr>
          <t>ΣFx=F-mg*sin(rad)</t>
        </r>
      </text>
    </comment>
    <comment ref="B22" authorId="0">
      <text>
        <r>
          <rPr>
            <b/>
            <sz val="9"/>
            <rFont val="ＭＳ Ｐゴシック"/>
            <family val="3"/>
          </rPr>
          <t>Ax=ΣFx/m</t>
        </r>
      </text>
    </comment>
    <comment ref="B26" authorId="0">
      <text>
        <r>
          <rPr>
            <b/>
            <sz val="9"/>
            <rFont val="ＭＳ Ｐゴシック"/>
            <family val="3"/>
          </rPr>
          <t>x=1/2*Ax*t^2</t>
        </r>
      </text>
    </comment>
    <comment ref="B13" authorId="0">
      <text>
        <r>
          <rPr>
            <b/>
            <sz val="9"/>
            <rFont val="ＭＳ Ｐゴシック"/>
            <family val="3"/>
          </rPr>
          <t xml:space="preserve">W=Fx-mg*sin(rad)*x
</t>
        </r>
      </text>
    </comment>
    <comment ref="B15" authorId="0">
      <text>
        <r>
          <rPr>
            <b/>
            <sz val="9"/>
            <rFont val="ＭＳ Ｐゴシック"/>
            <family val="3"/>
          </rPr>
          <t>Ki+W=Kf、Ki=0、Kf=1/2*m*Vf^2 より
Vf=SQRT(2W/m)</t>
        </r>
      </text>
    </comment>
    <comment ref="B16" authorId="0">
      <text>
        <r>
          <rPr>
            <b/>
            <sz val="9"/>
            <rFont val="ＭＳ Ｐゴシック"/>
            <family val="3"/>
          </rPr>
          <t>x=1/2(Vi+Vf)t、Vi=0 より
t=2x/Vf</t>
        </r>
      </text>
    </comment>
    <comment ref="B11" authorId="0">
      <text>
        <r>
          <rPr>
            <b/>
            <sz val="9"/>
            <rFont val="ＭＳ Ｐゴシック"/>
            <family val="3"/>
          </rPr>
          <t>Wf=Fx</t>
        </r>
      </text>
    </comment>
    <comment ref="B12" authorId="0">
      <text>
        <r>
          <rPr>
            <b/>
            <sz val="9"/>
            <rFont val="ＭＳ Ｐゴシック"/>
            <family val="3"/>
          </rPr>
          <t>Wg=-1*mg*sin(rad)*x</t>
        </r>
      </text>
    </comment>
  </commentList>
</comments>
</file>

<file path=xl/comments5.xml><?xml version="1.0" encoding="utf-8"?>
<comments xmlns="http://schemas.openxmlformats.org/spreadsheetml/2006/main">
  <authors>
    <author>kaori</author>
  </authors>
  <commentList>
    <comment ref="C17" authorId="0">
      <text>
        <r>
          <rPr>
            <b/>
            <sz val="9"/>
            <rFont val="ＭＳ Ｐゴシック"/>
            <family val="3"/>
          </rPr>
          <t>y=-1/2*g*t^2</t>
        </r>
      </text>
    </comment>
    <comment ref="B17" authorId="0">
      <text>
        <r>
          <rPr>
            <b/>
            <sz val="9"/>
            <rFont val="ＭＳ Ｐゴシック"/>
            <family val="3"/>
          </rPr>
          <t>Vf=gt</t>
        </r>
      </text>
    </comment>
    <comment ref="B7" authorId="0">
      <text>
        <r>
          <rPr>
            <b/>
            <sz val="9"/>
            <rFont val="ＭＳ Ｐゴシック"/>
            <family val="3"/>
          </rPr>
          <t>Ui=mgh</t>
        </r>
      </text>
    </comment>
    <comment ref="B9" authorId="0">
      <text>
        <r>
          <rPr>
            <b/>
            <sz val="9"/>
            <rFont val="ＭＳ Ｐゴシック"/>
            <family val="3"/>
          </rPr>
          <t>Ki+Ui=Kf+Uf、
1/2*m*Vi^2+mgHi=1/2*m*Vf^2+mgHf より
Vf=SQRT(2gHi)</t>
        </r>
      </text>
    </comment>
  </commentList>
</comments>
</file>

<file path=xl/comments6.xml><?xml version="1.0" encoding="utf-8"?>
<comments xmlns="http://schemas.openxmlformats.org/spreadsheetml/2006/main">
  <authors>
    <author>kaori</author>
  </authors>
  <commentList>
    <comment ref="B5" authorId="0">
      <text>
        <r>
          <rPr>
            <b/>
            <sz val="9"/>
            <rFont val="ＭＳ Ｐゴシック"/>
            <family val="3"/>
          </rPr>
          <t>秒速＝時速*1000/3600</t>
        </r>
      </text>
    </comment>
    <comment ref="B6" authorId="0">
      <text>
        <r>
          <rPr>
            <b/>
            <sz val="9"/>
            <rFont val="ＭＳ Ｐゴシック"/>
            <family val="3"/>
          </rPr>
          <t>1/2*m*Vi^2+mgHi=1/2*m*Vf^2+mgHf、
Vi=0、Hf=0 より
Hi=Vf^2/2g</t>
        </r>
      </text>
    </comment>
    <comment ref="B14" authorId="0">
      <text>
        <r>
          <rPr>
            <b/>
            <sz val="9"/>
            <rFont val="ＭＳ Ｐゴシック"/>
            <family val="3"/>
          </rPr>
          <t>v=gt</t>
        </r>
      </text>
    </comment>
    <comment ref="C14" authorId="0">
      <text>
        <r>
          <rPr>
            <b/>
            <sz val="9"/>
            <rFont val="ＭＳ Ｐゴシック"/>
            <family val="3"/>
          </rPr>
          <t>時速=秒速*3600/1000</t>
        </r>
      </text>
    </comment>
    <comment ref="D14" authorId="0">
      <text>
        <r>
          <rPr>
            <b/>
            <sz val="9"/>
            <rFont val="ＭＳ Ｐゴシック"/>
            <family val="3"/>
          </rPr>
          <t>y=-1/2*g*t^2</t>
        </r>
      </text>
    </comment>
  </commentList>
</comments>
</file>

<file path=xl/comments7.xml><?xml version="1.0" encoding="utf-8"?>
<comments xmlns="http://schemas.openxmlformats.org/spreadsheetml/2006/main">
  <authors>
    <author>kaori</author>
  </authors>
  <commentList>
    <comment ref="B14" authorId="0">
      <text>
        <r>
          <rPr>
            <b/>
            <sz val="9"/>
            <rFont val="ＭＳ Ｐゴシック"/>
            <family val="3"/>
          </rPr>
          <t>rad=θ*π/180</t>
        </r>
      </text>
    </comment>
    <comment ref="B15" authorId="0">
      <text>
        <r>
          <rPr>
            <b/>
            <sz val="9"/>
            <rFont val="ＭＳ Ｐゴシック"/>
            <family val="3"/>
          </rPr>
          <t>Vix=Vi*cos(rad)</t>
        </r>
      </text>
    </comment>
    <comment ref="B16" authorId="0">
      <text>
        <r>
          <rPr>
            <b/>
            <sz val="9"/>
            <rFont val="ＭＳ Ｐゴシック"/>
            <family val="3"/>
          </rPr>
          <t>Viy=Vi*sin(rad)</t>
        </r>
      </text>
    </comment>
    <comment ref="B20" authorId="0">
      <text>
        <r>
          <rPr>
            <b/>
            <sz val="9"/>
            <rFont val="ＭＳ Ｐゴシック"/>
            <family val="3"/>
          </rPr>
          <t>x=Vix*t</t>
        </r>
      </text>
    </comment>
    <comment ref="C20" authorId="0">
      <text>
        <r>
          <rPr>
            <b/>
            <sz val="9"/>
            <rFont val="ＭＳ Ｐゴシック"/>
            <family val="3"/>
          </rPr>
          <t>y=Viy*t-1/2*g*t^2</t>
        </r>
      </text>
    </comment>
    <comment ref="B6" authorId="0">
      <text>
        <r>
          <rPr>
            <b/>
            <sz val="9"/>
            <rFont val="ＭＳ Ｐゴシック"/>
            <family val="3"/>
          </rPr>
          <t>1/2*k*x^2=1/2*m*v^2 より
v=SQRT(k/m)*x</t>
        </r>
      </text>
    </comment>
  </commentList>
</comments>
</file>

<file path=xl/sharedStrings.xml><?xml version="1.0" encoding="utf-8"?>
<sst xmlns="http://schemas.openxmlformats.org/spreadsheetml/2006/main" count="150" uniqueCount="109">
  <si>
    <t>時速</t>
  </si>
  <si>
    <t>動摩擦係数（μ）</t>
  </si>
  <si>
    <t>車重（m）</t>
  </si>
  <si>
    <t>重力加速度（g）</t>
  </si>
  <si>
    <t>加速度（a）</t>
  </si>
  <si>
    <t>時間（t）</t>
  </si>
  <si>
    <t>変位（x）</t>
  </si>
  <si>
    <t>速度（Vf）</t>
  </si>
  <si>
    <t>初速度（Vi）</t>
  </si>
  <si>
    <t>仕事量（W）</t>
  </si>
  <si>
    <t>傾斜角（θ）</t>
  </si>
  <si>
    <t>移動距離（x）</t>
  </si>
  <si>
    <t>傾斜角（ラジアン）</t>
  </si>
  <si>
    <t>重力・x軸成分</t>
  </si>
  <si>
    <t>　　　　y軸成分</t>
  </si>
  <si>
    <t>x軸方向の合力（ΣFx）</t>
  </si>
  <si>
    <t>加速度（Ax）</t>
  </si>
  <si>
    <t>変位（y）</t>
  </si>
  <si>
    <t>時間(t)</t>
  </si>
  <si>
    <t>ばね定数（k）</t>
  </si>
  <si>
    <t>ゴムの伸び（x）</t>
  </si>
  <si>
    <t>重力加速度(g)</t>
  </si>
  <si>
    <t>初速度・水平（Vix）</t>
  </si>
  <si>
    <t>　　　　　垂直（Viy)</t>
  </si>
  <si>
    <t>時間(t)</t>
  </si>
  <si>
    <t>変位(x)</t>
  </si>
  <si>
    <t>変位(y)</t>
  </si>
  <si>
    <t>m</t>
  </si>
  <si>
    <t>N</t>
  </si>
  <si>
    <t>ボールの質量（m）</t>
  </si>
  <si>
    <t>kg</t>
  </si>
  <si>
    <t>投げる力（F）</t>
  </si>
  <si>
    <t>力を与えた距離（x）</t>
  </si>
  <si>
    <t>J</t>
  </si>
  <si>
    <t>m/s</t>
  </si>
  <si>
    <t>km/h</t>
  </si>
  <si>
    <t>運動方程式と運動を表す式を使って解くと・・・</t>
  </si>
  <si>
    <t>ボールに対してピッチャーがする仕事量</t>
  </si>
  <si>
    <t>ボールの速度・秒速（Vf）</t>
  </si>
  <si>
    <t>　　　　　　　　　　時速</t>
  </si>
  <si>
    <t>ピッチャーが振りかぶったとき、ボールの速度は0</t>
  </si>
  <si>
    <t>投げる力で生まれる加速度</t>
  </si>
  <si>
    <t>車の速度・時速</t>
  </si>
  <si>
    <t>車の速度・秒速（Vi）</t>
  </si>
  <si>
    <t>動摩擦力（Fk）</t>
  </si>
  <si>
    <t>走行中の車の運動エネルギー（Ki）</t>
  </si>
  <si>
    <t>N</t>
  </si>
  <si>
    <t>停止するまでに移動する距離（x）</t>
  </si>
  <si>
    <t>速度が0のときの移動距離を見れば、車が停止するまでに走る距離がわかる</t>
  </si>
  <si>
    <t>荷物の質量（m）</t>
  </si>
  <si>
    <t>°</t>
  </si>
  <si>
    <t>荷物を押す力（F）</t>
  </si>
  <si>
    <t>rad</t>
  </si>
  <si>
    <t>傾斜角（B2）を弧度法に変換した値（cos関数、sin関数の引数に使用）</t>
  </si>
  <si>
    <t>斜面を滑る方向にはたらく力</t>
  </si>
  <si>
    <t>斜面から浮き上がる方向に働く力</t>
  </si>
  <si>
    <t>荷物の加速度</t>
  </si>
  <si>
    <t>荷物にはたらく力</t>
  </si>
  <si>
    <t>荷物になされた仕事（W）</t>
  </si>
  <si>
    <t>J</t>
  </si>
  <si>
    <t>最初の運動エネルギー（Ki）</t>
  </si>
  <si>
    <t>静止している荷物の運動エネルギー</t>
  </si>
  <si>
    <t>最終速度（Vf）</t>
  </si>
  <si>
    <t>m/s</t>
  </si>
  <si>
    <t>移動にかかる時間（t）</t>
  </si>
  <si>
    <t>s</t>
  </si>
  <si>
    <t>5m移動したときの時間を見れば、荷物を運ぶのにかかる時間がわかる</t>
  </si>
  <si>
    <t>岩の質量（m）</t>
  </si>
  <si>
    <t>最初の運動エネルギー（Ki）</t>
  </si>
  <si>
    <t>崖の上にある岩が持つ運動エネルギー</t>
  </si>
  <si>
    <t>崖の上にある岩が持つ位置エネルギー</t>
  </si>
  <si>
    <t>地面に到達した岩が持つ位置エネルギー</t>
  </si>
  <si>
    <t>最終速度（Vf)</t>
  </si>
  <si>
    <t>地面に到達したときの速度</t>
  </si>
  <si>
    <t>ボールの速度・時速</t>
  </si>
  <si>
    <t>ボールの速度・秒速（Vf)</t>
  </si>
  <si>
    <t>秒速</t>
  </si>
  <si>
    <t>N/m</t>
  </si>
  <si>
    <t>m</t>
  </si>
  <si>
    <t>小石の質量（m）</t>
  </si>
  <si>
    <t>kg</t>
  </si>
  <si>
    <t>飛び出し時の速度（v）</t>
  </si>
  <si>
    <t>°</t>
  </si>
  <si>
    <t>飛び出し時の速度（Vi）</t>
  </si>
  <si>
    <t>小石を飛ばす方向（θ）</t>
  </si>
  <si>
    <t>方向（ラジアン）</t>
  </si>
  <si>
    <t>rad</t>
  </si>
  <si>
    <t>小石を飛ばす方向（B14）を弧度法に変換した値（sin関数、cos関数の引数に使用）</t>
  </si>
  <si>
    <t>←この色のセルは値を変更できます。</t>
  </si>
  <si>
    <r>
      <t>←この色のセルが</t>
    </r>
    <r>
      <rPr>
        <b/>
        <sz val="11"/>
        <color indexed="8"/>
        <rFont val="ＭＳ Ｐゴシック"/>
        <family val="3"/>
      </rPr>
      <t>答え</t>
    </r>
    <r>
      <rPr>
        <sz val="11"/>
        <color theme="1"/>
        <rFont val="Calibri"/>
        <family val="3"/>
      </rPr>
      <t>です。</t>
    </r>
  </si>
  <si>
    <t>←右上隅に赤い印があるセルにカーソルを移動すると、数式を参照することができます。</t>
  </si>
  <si>
    <t>【注意】</t>
  </si>
  <si>
    <t>①SQRT()は、√を表しています。</t>
  </si>
  <si>
    <t>②^2は、2乗を表しています。</t>
  </si>
  <si>
    <t>【制限事項】</t>
  </si>
  <si>
    <t>一部の例題は、結果をグラフで確認できるようになっています。</t>
  </si>
  <si>
    <t>ただし、このグラフは例題に記載された数値を使うことを前提に作成したものです。</t>
  </si>
  <si>
    <t>青色のセルの値を変更したときは、データ範囲を工夫する必要があります。</t>
  </si>
  <si>
    <t>高さ（Hi）</t>
  </si>
  <si>
    <t>高さ（Hi)</t>
  </si>
  <si>
    <t>押す力がする仕事（Wf）</t>
  </si>
  <si>
    <t>荷物を押す力（F）が距離（x）を動かしたときの仕事</t>
  </si>
  <si>
    <t>重力がする仕事（Wg）</t>
  </si>
  <si>
    <t>重力のx軸成分が距離（x）を動かしたときの仕事</t>
  </si>
  <si>
    <t>荷物を押す仕事＋重力による仕事</t>
  </si>
  <si>
    <t>荷物を距離（x）移動したときの速度</t>
  </si>
  <si>
    <t>荷物を距離（x）移動するのにかかる時間</t>
  </si>
  <si>
    <t>最初の位置エネルギー（Ui）</t>
  </si>
  <si>
    <t>最後の位置エネルギー（Uf）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</si>
</sst>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b/>
      <sz val="9"/>
      <name val="ＭＳ Ｐゴシック"/>
      <family val="3"/>
    </font>
    <font>
      <sz val="10"/>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
    <xf numFmtId="0" fontId="0" fillId="0" borderId="0" xfId="0" applyFont="1" applyAlignment="1">
      <alignment vertical="center"/>
    </xf>
    <xf numFmtId="0" fontId="0" fillId="2" borderId="0" xfId="0" applyFill="1" applyAlignment="1">
      <alignment vertical="center"/>
    </xf>
    <xf numFmtId="0" fontId="0" fillId="0" borderId="0" xfId="0" applyNumberFormat="1" applyAlignment="1">
      <alignment vertical="center"/>
    </xf>
    <xf numFmtId="0" fontId="0" fillId="7" borderId="0" xfId="0" applyFill="1" applyAlignment="1">
      <alignment vertical="center"/>
    </xf>
    <xf numFmtId="0" fontId="0" fillId="0" borderId="0" xfId="0" applyAlignment="1">
      <alignment horizontal="right" vertical="center"/>
    </xf>
    <xf numFmtId="0" fontId="0" fillId="0" borderId="0" xfId="0" applyFill="1" applyAlignment="1">
      <alignment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0035"/>
          <c:w val="0.8915"/>
          <c:h val="0.90075"/>
        </c:manualLayout>
      </c:layout>
      <c:scatterChart>
        <c:scatterStyle val="smoothMarker"/>
        <c:varyColors val="0"/>
        <c:ser>
          <c:idx val="0"/>
          <c:order val="0"/>
          <c:tx>
            <c:strRef>
              <c:f>'5-2'!$C$19</c:f>
              <c:strCache>
                <c:ptCount val="1"/>
                <c:pt idx="0">
                  <c:v>速度（Vf）</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'5-2'!$B$20:$B$45</c:f>
              <c:numCache/>
            </c:numRef>
          </c:xVal>
          <c:yVal>
            <c:numRef>
              <c:f>'5-2'!$C$20:$C$45</c:f>
              <c:numCache/>
            </c:numRef>
          </c:yVal>
          <c:smooth val="1"/>
        </c:ser>
        <c:axId val="37022755"/>
        <c:axId val="64769340"/>
      </c:scatterChart>
      <c:valAx>
        <c:axId val="37022755"/>
        <c:scaling>
          <c:orientation val="minMax"/>
        </c:scaling>
        <c:axPos val="b"/>
        <c:title>
          <c:tx>
            <c:rich>
              <a:bodyPr vert="horz" rot="0" anchor="ctr"/>
              <a:lstStyle/>
              <a:p>
                <a:pPr algn="ctr">
                  <a:defRPr/>
                </a:pPr>
                <a:r>
                  <a:rPr lang="en-US" cap="none" sz="1000" b="0" i="0" u="none" baseline="0">
                    <a:solidFill>
                      <a:srgbClr val="000000"/>
                    </a:solidFill>
                  </a:rPr>
                  <a:t>移動距離（</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r>
                  <a:rPr lang="en-US" cap="none" sz="1000" b="0" i="0" u="none" baseline="0">
                    <a:solidFill>
                      <a:srgbClr val="000000"/>
                    </a:solidFill>
                    <a:latin typeface="Calibri"/>
                    <a:ea typeface="Calibri"/>
                    <a:cs typeface="Calibri"/>
                  </a:rPr>
                  <a:t>
</a:t>
                </a:r>
              </a:p>
            </c:rich>
          </c:tx>
          <c:layout>
            <c:manualLayout>
              <c:xMode val="factor"/>
              <c:yMode val="factor"/>
              <c:x val="0.0007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769340"/>
        <c:crosses val="autoZero"/>
        <c:crossBetween val="midCat"/>
        <c:dispUnits/>
      </c:valAx>
      <c:valAx>
        <c:axId val="64769340"/>
        <c:scaling>
          <c:orientation val="minMax"/>
        </c:scaling>
        <c:axPos val="l"/>
        <c:title>
          <c:tx>
            <c:rich>
              <a:bodyPr vert="horz" rot="0" anchor="ctr"/>
              <a:lstStyle/>
              <a:p>
                <a:pPr algn="ctr">
                  <a:defRPr/>
                </a:pPr>
                <a:r>
                  <a:rPr lang="en-US" cap="none" sz="1000" b="0" i="0" u="none" baseline="0">
                    <a:solidFill>
                      <a:srgbClr val="000000"/>
                    </a:solidFill>
                  </a:rPr>
                  <a:t>速度</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m/s</a:t>
                </a:r>
                <a:r>
                  <a:rPr lang="en-US" cap="none" sz="1000" b="0" i="0" u="none" baseline="0">
                    <a:solidFill>
                      <a:srgbClr val="000000"/>
                    </a:solidFill>
                  </a:rPr>
                  <a:t>）</a:t>
                </a:r>
              </a:p>
            </c:rich>
          </c:tx>
          <c:layout>
            <c:manualLayout>
              <c:xMode val="factor"/>
              <c:yMode val="factor"/>
              <c:x val="-0.000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2275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25"/>
          <c:y val="-0.004"/>
          <c:w val="0.83925"/>
          <c:h val="0.879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'5-3'!$A$26:$A$58</c:f>
              <c:numCache/>
            </c:numRef>
          </c:xVal>
          <c:yVal>
            <c:numRef>
              <c:f>'5-3'!$B$26:$B$58</c:f>
              <c:numCache/>
            </c:numRef>
          </c:yVal>
          <c:smooth val="1"/>
        </c:ser>
        <c:axId val="46053149"/>
        <c:axId val="11825158"/>
      </c:scatterChart>
      <c:valAx>
        <c:axId val="46053149"/>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825158"/>
        <c:crosses val="autoZero"/>
        <c:crossBetween val="midCat"/>
        <c:dispUnits/>
      </c:valAx>
      <c:valAx>
        <c:axId val="11825158"/>
        <c:scaling>
          <c:orientation val="minMax"/>
        </c:scaling>
        <c:axPos val="l"/>
        <c:title>
          <c:tx>
            <c:rich>
              <a:bodyPr vert="horz" rot="0" anchor="ctr"/>
              <a:lstStyle/>
              <a:p>
                <a:pPr algn="ctr">
                  <a:defRPr/>
                </a:pPr>
                <a:r>
                  <a:rPr lang="en-US" cap="none" sz="1000" b="0" i="0" u="none" baseline="0">
                    <a:solidFill>
                      <a:srgbClr val="000000"/>
                    </a:solidFill>
                  </a:rPr>
                  <a:t>移動距離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1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05314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
          <c:y val="-0.0035"/>
          <c:w val="0.888"/>
          <c:h val="0.946"/>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'5-4'!$B$17:$B$47</c:f>
              <c:numCache/>
            </c:numRef>
          </c:xVal>
          <c:yVal>
            <c:numRef>
              <c:f>'5-4'!$C$17:$C$47</c:f>
              <c:numCache/>
            </c:numRef>
          </c:yVal>
          <c:smooth val="1"/>
        </c:ser>
        <c:axId val="39317559"/>
        <c:axId val="18313712"/>
      </c:scatterChart>
      <c:valAx>
        <c:axId val="39317559"/>
        <c:scaling>
          <c:orientation val="minMax"/>
        </c:scaling>
        <c:axPos val="b"/>
        <c:title>
          <c:tx>
            <c:rich>
              <a:bodyPr vert="horz" rot="0" anchor="ctr"/>
              <a:lstStyle/>
              <a:p>
                <a:pPr algn="ctr">
                  <a:defRPr/>
                </a:pPr>
                <a:r>
                  <a:rPr lang="en-US" cap="none" sz="1000" b="0" i="0" u="none" baseline="0">
                    <a:solidFill>
                      <a:srgbClr val="000000"/>
                    </a:solidFill>
                  </a:rPr>
                  <a:t>速度（</a:t>
                </a:r>
                <a:r>
                  <a:rPr lang="en-US" cap="none" sz="1000" b="0" i="0" u="none" baseline="0">
                    <a:solidFill>
                      <a:srgbClr val="000000"/>
                    </a:solidFill>
                    <a:latin typeface="Calibri"/>
                    <a:ea typeface="Calibri"/>
                    <a:cs typeface="Calibri"/>
                  </a:rPr>
                  <a:t>m/s</a:t>
                </a:r>
                <a:r>
                  <a:rPr lang="en-US" cap="none" sz="1000" b="0" i="0" u="none" baseline="0">
                    <a:solidFill>
                      <a:srgbClr val="000000"/>
                    </a:solidFill>
                  </a:rPr>
                  <a:t>）</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313712"/>
        <c:crosses val="autoZero"/>
        <c:crossBetween val="midCat"/>
        <c:dispUnits/>
      </c:valAx>
      <c:valAx>
        <c:axId val="18313712"/>
        <c:scaling>
          <c:orientation val="minMax"/>
        </c:scaling>
        <c:axPos val="l"/>
        <c:title>
          <c:tx>
            <c:rich>
              <a:bodyPr vert="horz" rot="0" anchor="ctr"/>
              <a:lstStyle/>
              <a:p>
                <a:pPr algn="ctr">
                  <a:defRPr/>
                </a:pPr>
                <a:r>
                  <a:rPr lang="en-US" cap="none" sz="1000" b="0" i="0" u="none" baseline="0">
                    <a:solidFill>
                      <a:srgbClr val="000000"/>
                    </a:solidFill>
                  </a:rPr>
                  <a:t>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1755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
          <c:y val="-0.00325"/>
          <c:w val="0.904"/>
          <c:h val="0.8987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'5-5'!$C$14:$C$44</c:f>
              <c:numCache/>
            </c:numRef>
          </c:xVal>
          <c:yVal>
            <c:numRef>
              <c:f>'5-5'!$D$14:$D$44</c:f>
              <c:numCache/>
            </c:numRef>
          </c:yVal>
          <c:smooth val="1"/>
        </c:ser>
        <c:axId val="30605681"/>
        <c:axId val="7015674"/>
      </c:scatterChart>
      <c:valAx>
        <c:axId val="30605681"/>
        <c:scaling>
          <c:orientation val="minMax"/>
        </c:scaling>
        <c:axPos val="b"/>
        <c:title>
          <c:tx>
            <c:rich>
              <a:bodyPr vert="horz" rot="0" anchor="ctr"/>
              <a:lstStyle/>
              <a:p>
                <a:pPr algn="ctr">
                  <a:defRPr/>
                </a:pPr>
                <a:r>
                  <a:rPr lang="en-US" cap="none" sz="1000" b="0" i="0" u="none" baseline="0">
                    <a:solidFill>
                      <a:srgbClr val="000000"/>
                    </a:solidFill>
                  </a:rPr>
                  <a:t>速度（</a:t>
                </a:r>
                <a:r>
                  <a:rPr lang="en-US" cap="none" sz="1000" b="0" i="0" u="none" baseline="0">
                    <a:solidFill>
                      <a:srgbClr val="000000"/>
                    </a:solidFill>
                    <a:latin typeface="Calibri"/>
                    <a:ea typeface="Calibri"/>
                    <a:cs typeface="Calibri"/>
                  </a:rPr>
                  <a:t>km/h</a:t>
                </a:r>
                <a:r>
                  <a:rPr lang="en-US" cap="none" sz="1000" b="0" i="0" u="none" baseline="0">
                    <a:solidFill>
                      <a:srgbClr val="000000"/>
                    </a:solidFill>
                  </a:rPr>
                  <a:t>）</a:t>
                </a:r>
              </a:p>
            </c:rich>
          </c:tx>
          <c:layout>
            <c:manualLayout>
              <c:xMode val="factor"/>
              <c:yMode val="factor"/>
              <c:x val="0"/>
              <c:y val="0.002"/>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7015674"/>
        <c:crosses val="autoZero"/>
        <c:crossBetween val="midCat"/>
        <c:dispUnits/>
        <c:minorUnit val="10"/>
      </c:valAx>
      <c:valAx>
        <c:axId val="7015674"/>
        <c:scaling>
          <c:orientation val="minMax"/>
        </c:scaling>
        <c:axPos val="l"/>
        <c:title>
          <c:tx>
            <c:rich>
              <a:bodyPr vert="horz" rot="0" anchor="ctr"/>
              <a:lstStyle/>
              <a:p>
                <a:pPr algn="ctr">
                  <a:defRPr/>
                </a:pPr>
                <a:r>
                  <a:rPr lang="en-US" cap="none" sz="1000" b="0" i="0" u="none" baseline="0">
                    <a:solidFill>
                      <a:srgbClr val="000000"/>
                    </a:solidFill>
                  </a:rPr>
                  <a:t>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1"/>
              <c:y val="0.00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60568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小石の軌跡</a:t>
            </a:r>
          </a:p>
        </c:rich>
      </c:tx>
      <c:layout>
        <c:manualLayout>
          <c:xMode val="factor"/>
          <c:yMode val="factor"/>
          <c:x val="-0.00175"/>
          <c:y val="-0.0095"/>
        </c:manualLayout>
      </c:layout>
      <c:spPr>
        <a:noFill/>
        <a:ln w="3175">
          <a:noFill/>
        </a:ln>
      </c:spPr>
    </c:title>
    <c:plotArea>
      <c:layout>
        <c:manualLayout>
          <c:xMode val="edge"/>
          <c:yMode val="edge"/>
          <c:x val="0.148"/>
          <c:y val="0.093"/>
          <c:w val="0.83725"/>
          <c:h val="0.833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'5-6'!$B$20:$B$50</c:f>
              <c:numCache/>
            </c:numRef>
          </c:xVal>
          <c:yVal>
            <c:numRef>
              <c:f>'5-6'!$C$20:$C$50</c:f>
              <c:numCache/>
            </c:numRef>
          </c:yVal>
          <c:smooth val="1"/>
        </c:ser>
        <c:axId val="63141067"/>
        <c:axId val="31398692"/>
      </c:scatterChart>
      <c:valAx>
        <c:axId val="63141067"/>
        <c:scaling>
          <c:orientation val="minMax"/>
        </c:scaling>
        <c:axPos val="b"/>
        <c:title>
          <c:tx>
            <c:rich>
              <a:bodyPr vert="horz" rot="0" anchor="ctr"/>
              <a:lstStyle/>
              <a:p>
                <a:pPr algn="ctr">
                  <a:defRPr/>
                </a:pPr>
                <a:r>
                  <a:rPr lang="en-US" cap="none" sz="1000" b="0" i="0" u="none" baseline="0">
                    <a:solidFill>
                      <a:srgbClr val="000000"/>
                    </a:solidFill>
                  </a:rPr>
                  <a:t>水平方向の飛距離（</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398692"/>
        <c:crosses val="autoZero"/>
        <c:crossBetween val="midCat"/>
        <c:dispUnits/>
      </c:valAx>
      <c:valAx>
        <c:axId val="31398692"/>
        <c:scaling>
          <c:orientation val="minMax"/>
        </c:scaling>
        <c:axPos val="l"/>
        <c:title>
          <c:tx>
            <c:rich>
              <a:bodyPr vert="horz" rot="0" anchor="ctr"/>
              <a:lstStyle/>
              <a:p>
                <a:pPr algn="ctr">
                  <a:defRPr/>
                </a:pPr>
                <a:r>
                  <a:rPr lang="en-US" cap="none" sz="1000" b="0" i="0" u="none" baseline="0">
                    <a:solidFill>
                      <a:srgbClr val="000000"/>
                    </a:solidFill>
                  </a:rPr>
                  <a:t>小石の高さ</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4106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95250</xdr:rowOff>
    </xdr:from>
    <xdr:to>
      <xdr:col>0</xdr:col>
      <xdr:colOff>1447800</xdr:colOff>
      <xdr:row>13</xdr:row>
      <xdr:rowOff>95250</xdr:rowOff>
    </xdr:to>
    <xdr:sp>
      <xdr:nvSpPr>
        <xdr:cNvPr id="1" name="直線コネクタ 4"/>
        <xdr:cNvSpPr>
          <a:spLocks/>
        </xdr:cNvSpPr>
      </xdr:nvSpPr>
      <xdr:spPr>
        <a:xfrm>
          <a:off x="0" y="2571750"/>
          <a:ext cx="1447800" cy="0"/>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38100</xdr:colOff>
      <xdr:row>13</xdr:row>
      <xdr:rowOff>95250</xdr:rowOff>
    </xdr:from>
    <xdr:to>
      <xdr:col>7</xdr:col>
      <xdr:colOff>47625</xdr:colOff>
      <xdr:row>13</xdr:row>
      <xdr:rowOff>95250</xdr:rowOff>
    </xdr:to>
    <xdr:sp>
      <xdr:nvSpPr>
        <xdr:cNvPr id="2" name="直線コネクタ 5"/>
        <xdr:cNvSpPr>
          <a:spLocks/>
        </xdr:cNvSpPr>
      </xdr:nvSpPr>
      <xdr:spPr>
        <a:xfrm>
          <a:off x="3962400" y="2571750"/>
          <a:ext cx="1228725" cy="0"/>
        </a:xfrm>
        <a:prstGeom prst="line">
          <a:avLst/>
        </a:prstGeom>
        <a:noFill/>
        <a:ln w="381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16</xdr:row>
      <xdr:rowOff>19050</xdr:rowOff>
    </xdr:from>
    <xdr:to>
      <xdr:col>2</xdr:col>
      <xdr:colOff>276225</xdr:colOff>
      <xdr:row>17</xdr:row>
      <xdr:rowOff>9525</xdr:rowOff>
    </xdr:to>
    <xdr:pic>
      <xdr:nvPicPr>
        <xdr:cNvPr id="3" name="Picture 3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114550" y="3067050"/>
          <a:ext cx="26670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19</xdr:row>
      <xdr:rowOff>76200</xdr:rowOff>
    </xdr:from>
    <xdr:to>
      <xdr:col>12</xdr:col>
      <xdr:colOff>523875</xdr:colOff>
      <xdr:row>41</xdr:row>
      <xdr:rowOff>133350</xdr:rowOff>
    </xdr:to>
    <xdr:graphicFrame>
      <xdr:nvGraphicFramePr>
        <xdr:cNvPr id="1" name="グラフ 2"/>
        <xdr:cNvGraphicFramePr/>
      </xdr:nvGraphicFramePr>
      <xdr:xfrm>
        <a:off x="3857625" y="3676650"/>
        <a:ext cx="5419725" cy="382905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3</xdr:row>
      <xdr:rowOff>19050</xdr:rowOff>
    </xdr:from>
    <xdr:to>
      <xdr:col>2</xdr:col>
      <xdr:colOff>276225</xdr:colOff>
      <xdr:row>4</xdr:row>
      <xdr:rowOff>9525</xdr:rowOff>
    </xdr:to>
    <xdr:pic>
      <xdr:nvPicPr>
        <xdr:cNvPr id="2" name="Picture 3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676525" y="590550"/>
          <a:ext cx="266700" cy="180975"/>
        </a:xfrm>
        <a:prstGeom prst="rect">
          <a:avLst/>
        </a:prstGeom>
        <a:noFill/>
        <a:ln w="9525" cmpd="sng">
          <a:noFill/>
        </a:ln>
      </xdr:spPr>
    </xdr:pic>
    <xdr:clientData/>
  </xdr:twoCellAnchor>
  <xdr:twoCellAnchor>
    <xdr:from>
      <xdr:col>2</xdr:col>
      <xdr:colOff>19050</xdr:colOff>
      <xdr:row>13</xdr:row>
      <xdr:rowOff>19050</xdr:rowOff>
    </xdr:from>
    <xdr:to>
      <xdr:col>2</xdr:col>
      <xdr:colOff>276225</xdr:colOff>
      <xdr:row>14</xdr:row>
      <xdr:rowOff>9525</xdr:rowOff>
    </xdr:to>
    <xdr:pic>
      <xdr:nvPicPr>
        <xdr:cNvPr id="3" name="Picture 3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676525" y="2495550"/>
          <a:ext cx="266700"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38100</xdr:rowOff>
    </xdr:from>
    <xdr:to>
      <xdr:col>2</xdr:col>
      <xdr:colOff>295275</xdr:colOff>
      <xdr:row>5</xdr:row>
      <xdr:rowOff>28575</xdr:rowOff>
    </xdr:to>
    <xdr:pic>
      <xdr:nvPicPr>
        <xdr:cNvPr id="1" name="Picture 3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114550" y="800100"/>
          <a:ext cx="266700" cy="180975"/>
        </a:xfrm>
        <a:prstGeom prst="rect">
          <a:avLst/>
        </a:prstGeom>
        <a:noFill/>
        <a:ln w="9525" cmpd="sng">
          <a:noFill/>
        </a:ln>
      </xdr:spPr>
    </xdr:pic>
    <xdr:clientData/>
  </xdr:twoCellAnchor>
  <xdr:twoCellAnchor>
    <xdr:from>
      <xdr:col>3</xdr:col>
      <xdr:colOff>438150</xdr:colOff>
      <xdr:row>25</xdr:row>
      <xdr:rowOff>9525</xdr:rowOff>
    </xdr:from>
    <xdr:to>
      <xdr:col>11</xdr:col>
      <xdr:colOff>266700</xdr:colOff>
      <xdr:row>44</xdr:row>
      <xdr:rowOff>57150</xdr:rowOff>
    </xdr:to>
    <xdr:graphicFrame>
      <xdr:nvGraphicFramePr>
        <xdr:cNvPr id="2" name="グラフ 2"/>
        <xdr:cNvGraphicFramePr/>
      </xdr:nvGraphicFramePr>
      <xdr:xfrm>
        <a:off x="3124200" y="4772025"/>
        <a:ext cx="4705350" cy="3324225"/>
      </xdr:xfrm>
      <a:graphic>
        <a:graphicData uri="http://schemas.openxmlformats.org/drawingml/2006/chart">
          <c:chart xmlns:c="http://schemas.openxmlformats.org/drawingml/2006/chart" r:id="rId2"/>
        </a:graphicData>
      </a:graphic>
    </xdr:graphicFrame>
    <xdr:clientData/>
  </xdr:twoCellAnchor>
  <xdr:twoCellAnchor>
    <xdr:from>
      <xdr:col>2</xdr:col>
      <xdr:colOff>19050</xdr:colOff>
      <xdr:row>21</xdr:row>
      <xdr:rowOff>19050</xdr:rowOff>
    </xdr:from>
    <xdr:to>
      <xdr:col>2</xdr:col>
      <xdr:colOff>276225</xdr:colOff>
      <xdr:row>22</xdr:row>
      <xdr:rowOff>9525</xdr:rowOff>
    </xdr:to>
    <xdr:pic>
      <xdr:nvPicPr>
        <xdr:cNvPr id="3" name="Picture 3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095500" y="4019550"/>
          <a:ext cx="266700" cy="180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16</xdr:row>
      <xdr:rowOff>0</xdr:rowOff>
    </xdr:from>
    <xdr:to>
      <xdr:col>11</xdr:col>
      <xdr:colOff>285750</xdr:colOff>
      <xdr:row>38</xdr:row>
      <xdr:rowOff>114300</xdr:rowOff>
    </xdr:to>
    <xdr:graphicFrame>
      <xdr:nvGraphicFramePr>
        <xdr:cNvPr id="1" name="グラフ 2"/>
        <xdr:cNvGraphicFramePr/>
      </xdr:nvGraphicFramePr>
      <xdr:xfrm>
        <a:off x="3829050" y="3048000"/>
        <a:ext cx="4181475" cy="390525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xdr:row>
      <xdr:rowOff>19050</xdr:rowOff>
    </xdr:from>
    <xdr:to>
      <xdr:col>2</xdr:col>
      <xdr:colOff>276225</xdr:colOff>
      <xdr:row>3</xdr:row>
      <xdr:rowOff>9525</xdr:rowOff>
    </xdr:to>
    <xdr:pic>
      <xdr:nvPicPr>
        <xdr:cNvPr id="2" name="Picture 31"/>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257425" y="400050"/>
          <a:ext cx="266700" cy="18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19050</xdr:rowOff>
    </xdr:from>
    <xdr:to>
      <xdr:col>2</xdr:col>
      <xdr:colOff>276225</xdr:colOff>
      <xdr:row>2</xdr:row>
      <xdr:rowOff>9525</xdr:rowOff>
    </xdr:to>
    <xdr:pic>
      <xdr:nvPicPr>
        <xdr:cNvPr id="1" name="Picture 3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133600" y="209550"/>
          <a:ext cx="257175" cy="180975"/>
        </a:xfrm>
        <a:prstGeom prst="rect">
          <a:avLst/>
        </a:prstGeom>
        <a:noFill/>
        <a:ln w="9525" cmpd="sng">
          <a:noFill/>
        </a:ln>
      </xdr:spPr>
    </xdr:pic>
    <xdr:clientData/>
  </xdr:twoCellAnchor>
  <xdr:twoCellAnchor>
    <xdr:from>
      <xdr:col>5</xdr:col>
      <xdr:colOff>38100</xdr:colOff>
      <xdr:row>12</xdr:row>
      <xdr:rowOff>28575</xdr:rowOff>
    </xdr:from>
    <xdr:to>
      <xdr:col>13</xdr:col>
      <xdr:colOff>381000</xdr:colOff>
      <xdr:row>34</xdr:row>
      <xdr:rowOff>171450</xdr:rowOff>
    </xdr:to>
    <xdr:graphicFrame>
      <xdr:nvGraphicFramePr>
        <xdr:cNvPr id="2" name="グラフ 8"/>
        <xdr:cNvGraphicFramePr/>
      </xdr:nvGraphicFramePr>
      <xdr:xfrm>
        <a:off x="4105275" y="2314575"/>
        <a:ext cx="5219700" cy="39528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266700</xdr:colOff>
      <xdr:row>11</xdr:row>
      <xdr:rowOff>180975</xdr:rowOff>
    </xdr:to>
    <xdr:pic>
      <xdr:nvPicPr>
        <xdr:cNvPr id="1" name="Picture 3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24050" y="2095500"/>
          <a:ext cx="266700" cy="180975"/>
        </a:xfrm>
        <a:prstGeom prst="rect">
          <a:avLst/>
        </a:prstGeom>
        <a:noFill/>
        <a:ln w="9525" cmpd="sng">
          <a:noFill/>
        </a:ln>
      </xdr:spPr>
    </xdr:pic>
    <xdr:clientData/>
  </xdr:twoCellAnchor>
  <xdr:twoCellAnchor>
    <xdr:from>
      <xdr:col>3</xdr:col>
      <xdr:colOff>600075</xdr:colOff>
      <xdr:row>20</xdr:row>
      <xdr:rowOff>133350</xdr:rowOff>
    </xdr:from>
    <xdr:to>
      <xdr:col>12</xdr:col>
      <xdr:colOff>133350</xdr:colOff>
      <xdr:row>38</xdr:row>
      <xdr:rowOff>104775</xdr:rowOff>
    </xdr:to>
    <xdr:graphicFrame>
      <xdr:nvGraphicFramePr>
        <xdr:cNvPr id="2" name="グラフ 4"/>
        <xdr:cNvGraphicFramePr/>
      </xdr:nvGraphicFramePr>
      <xdr:xfrm>
        <a:off x="3133725" y="3943350"/>
        <a:ext cx="5019675" cy="3057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C14"/>
  <sheetViews>
    <sheetView tabSelected="1" zoomScalePageLayoutView="0" workbookViewId="0" topLeftCell="A1">
      <selection activeCell="A1" sqref="A1"/>
    </sheetView>
  </sheetViews>
  <sheetFormatPr defaultColWidth="9.140625" defaultRowHeight="15"/>
  <cols>
    <col min="1" max="1" width="11.140625" style="0" bestFit="1" customWidth="1"/>
  </cols>
  <sheetData>
    <row r="2" spans="1:2" ht="15">
      <c r="A2" s="1"/>
      <c r="B2" t="s">
        <v>88</v>
      </c>
    </row>
    <row r="3" spans="1:2" ht="15">
      <c r="A3" s="3"/>
      <c r="B3" t="s">
        <v>89</v>
      </c>
    </row>
    <row r="4" ht="15">
      <c r="A4" s="5"/>
    </row>
    <row r="5" ht="15">
      <c r="B5" t="s">
        <v>90</v>
      </c>
    </row>
    <row r="6" spans="2:3" ht="13.5">
      <c r="B6" s="4" t="s">
        <v>91</v>
      </c>
      <c r="C6" t="s">
        <v>92</v>
      </c>
    </row>
    <row r="7" ht="13.5">
      <c r="C7" t="s">
        <v>93</v>
      </c>
    </row>
    <row r="12" spans="1:3" ht="13.5">
      <c r="A12" t="s">
        <v>94</v>
      </c>
      <c r="B12" t="s">
        <v>95</v>
      </c>
      <c r="C12" s="6"/>
    </row>
    <row r="13" ht="13.5">
      <c r="B13" t="s">
        <v>96</v>
      </c>
    </row>
    <row r="14" ht="13.5">
      <c r="B14" t="s">
        <v>97</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
    </sheetView>
  </sheetViews>
  <sheetFormatPr defaultColWidth="9.140625" defaultRowHeight="15"/>
  <cols>
    <col min="1" max="1" width="22.28125" style="0" bestFit="1" customWidth="1"/>
  </cols>
  <sheetData>
    <row r="1" spans="1:3" ht="15">
      <c r="A1" t="s">
        <v>32</v>
      </c>
      <c r="B1" s="1">
        <v>0.8</v>
      </c>
      <c r="C1" t="s">
        <v>27</v>
      </c>
    </row>
    <row r="2" spans="1:3" ht="15">
      <c r="A2" t="s">
        <v>31</v>
      </c>
      <c r="B2" s="1">
        <v>150</v>
      </c>
      <c r="C2" t="s">
        <v>28</v>
      </c>
    </row>
    <row r="3" spans="1:3" ht="15">
      <c r="A3" t="s">
        <v>29</v>
      </c>
      <c r="B3" s="1">
        <v>0.145</v>
      </c>
      <c r="C3" t="s">
        <v>30</v>
      </c>
    </row>
    <row r="6" spans="1:4" ht="15">
      <c r="A6" t="s">
        <v>9</v>
      </c>
      <c r="B6">
        <f>B2*B1</f>
        <v>120</v>
      </c>
      <c r="C6" t="s">
        <v>33</v>
      </c>
      <c r="D6" t="s">
        <v>37</v>
      </c>
    </row>
    <row r="7" spans="1:3" ht="15">
      <c r="A7" t="s">
        <v>38</v>
      </c>
      <c r="B7" s="3">
        <f>SQRT(2*B6/B3)</f>
        <v>40.68381021724862</v>
      </c>
      <c r="C7" t="s">
        <v>34</v>
      </c>
    </row>
    <row r="8" spans="1:3" ht="15">
      <c r="A8" t="s">
        <v>39</v>
      </c>
      <c r="B8" s="3">
        <f>B7*3600/1000</f>
        <v>146.46171678209504</v>
      </c>
      <c r="C8" t="s">
        <v>35</v>
      </c>
    </row>
    <row r="14" ht="15">
      <c r="B14" t="s">
        <v>36</v>
      </c>
    </row>
    <row r="16" spans="1:4" ht="15">
      <c r="A16" t="s">
        <v>8</v>
      </c>
      <c r="B16">
        <v>0</v>
      </c>
      <c r="C16" t="s">
        <v>34</v>
      </c>
      <c r="D16" t="s">
        <v>40</v>
      </c>
    </row>
    <row r="17" spans="1:4" ht="15">
      <c r="A17" t="s">
        <v>4</v>
      </c>
      <c r="B17">
        <f>B2/B3</f>
        <v>1034.4827586206898</v>
      </c>
      <c r="D17" t="s">
        <v>41</v>
      </c>
    </row>
    <row r="18" spans="1:3" ht="15">
      <c r="A18" t="s">
        <v>38</v>
      </c>
      <c r="B18" s="3">
        <f>SQRT(2*B17*B1)</f>
        <v>40.68381021724863</v>
      </c>
      <c r="C18" t="s">
        <v>34</v>
      </c>
    </row>
    <row r="19" spans="1:3" ht="15">
      <c r="A19" t="s">
        <v>39</v>
      </c>
      <c r="B19" s="3">
        <f>B18*3600/1000</f>
        <v>146.46171678209507</v>
      </c>
      <c r="C19" t="s">
        <v>35</v>
      </c>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9.140625" defaultRowHeight="15"/>
  <cols>
    <col min="1" max="1" width="30.7109375" style="0" bestFit="1" customWidth="1"/>
  </cols>
  <sheetData>
    <row r="1" spans="1:3" ht="15">
      <c r="A1" t="s">
        <v>42</v>
      </c>
      <c r="B1" s="1">
        <v>50</v>
      </c>
      <c r="C1" t="s">
        <v>35</v>
      </c>
    </row>
    <row r="2" spans="1:3" ht="15">
      <c r="A2" t="s">
        <v>2</v>
      </c>
      <c r="B2" s="1">
        <v>1000</v>
      </c>
      <c r="C2" t="s">
        <v>30</v>
      </c>
    </row>
    <row r="3" spans="1:2" ht="15">
      <c r="A3" t="s">
        <v>1</v>
      </c>
      <c r="B3" s="1">
        <v>0.7</v>
      </c>
    </row>
    <row r="4" spans="1:2" ht="15">
      <c r="A4" t="s">
        <v>3</v>
      </c>
      <c r="B4">
        <v>9.8</v>
      </c>
    </row>
    <row r="7" spans="1:3" ht="15">
      <c r="A7" t="s">
        <v>43</v>
      </c>
      <c r="B7">
        <f>B1*1000/3600</f>
        <v>13.88888888888889</v>
      </c>
      <c r="C7" t="s">
        <v>34</v>
      </c>
    </row>
    <row r="8" spans="1:3" ht="15">
      <c r="A8" t="s">
        <v>44</v>
      </c>
      <c r="B8">
        <f>-0.7*B2*B4</f>
        <v>-6860.000000000001</v>
      </c>
      <c r="C8" t="s">
        <v>46</v>
      </c>
    </row>
    <row r="9" spans="1:3" ht="15">
      <c r="A9" t="s">
        <v>45</v>
      </c>
      <c r="B9">
        <f>0.5*B2*B7*B7</f>
        <v>96450.61728395062</v>
      </c>
      <c r="C9" t="s">
        <v>33</v>
      </c>
    </row>
    <row r="10" spans="1:3" ht="15">
      <c r="A10" t="s">
        <v>47</v>
      </c>
      <c r="B10" s="3">
        <f>-B9/B8</f>
        <v>14.059856746931574</v>
      </c>
      <c r="C10" t="s">
        <v>27</v>
      </c>
    </row>
    <row r="14" spans="1:2" ht="15">
      <c r="A14" t="s">
        <v>4</v>
      </c>
      <c r="B14">
        <f>-B3*B4</f>
        <v>-6.86</v>
      </c>
    </row>
    <row r="19" spans="1:3" ht="13.5">
      <c r="A19" s="4" t="s">
        <v>5</v>
      </c>
      <c r="B19" t="s">
        <v>6</v>
      </c>
      <c r="C19" t="s">
        <v>7</v>
      </c>
    </row>
    <row r="20" spans="1:3" ht="13.5">
      <c r="A20">
        <v>0</v>
      </c>
      <c r="B20">
        <f aca="true" t="shared" si="0" ref="B20:B45">$B$7*A20+0.5*$B$14*A20*A20</f>
        <v>0</v>
      </c>
      <c r="C20">
        <f aca="true" t="shared" si="1" ref="C20:C45">$B$14*A20+$B$7</f>
        <v>13.88888888888889</v>
      </c>
    </row>
    <row r="21" spans="1:3" ht="13.5">
      <c r="A21">
        <v>0.1</v>
      </c>
      <c r="B21">
        <f t="shared" si="0"/>
        <v>1.354588888888889</v>
      </c>
      <c r="C21">
        <f t="shared" si="1"/>
        <v>13.20288888888889</v>
      </c>
    </row>
    <row r="22" spans="1:3" ht="13.5">
      <c r="A22">
        <v>0.2</v>
      </c>
      <c r="B22">
        <f t="shared" si="0"/>
        <v>2.640577777777778</v>
      </c>
      <c r="C22">
        <f t="shared" si="1"/>
        <v>12.51688888888889</v>
      </c>
    </row>
    <row r="23" spans="1:3" ht="13.5">
      <c r="A23">
        <v>0.3</v>
      </c>
      <c r="B23">
        <f t="shared" si="0"/>
        <v>3.857966666666667</v>
      </c>
      <c r="C23">
        <f t="shared" si="1"/>
        <v>11.83088888888889</v>
      </c>
    </row>
    <row r="24" spans="1:3" ht="13.5">
      <c r="A24">
        <v>0.4</v>
      </c>
      <c r="B24">
        <f t="shared" si="0"/>
        <v>5.006755555555556</v>
      </c>
      <c r="C24">
        <f t="shared" si="1"/>
        <v>11.14488888888889</v>
      </c>
    </row>
    <row r="25" spans="1:3" ht="13.5">
      <c r="A25">
        <v>0.5</v>
      </c>
      <c r="B25">
        <f t="shared" si="0"/>
        <v>6.086944444444445</v>
      </c>
      <c r="C25">
        <f t="shared" si="1"/>
        <v>10.45888888888889</v>
      </c>
    </row>
    <row r="26" spans="1:3" ht="13.5">
      <c r="A26">
        <v>0.6</v>
      </c>
      <c r="B26">
        <f t="shared" si="0"/>
        <v>7.098533333333334</v>
      </c>
      <c r="C26">
        <f t="shared" si="1"/>
        <v>9.77288888888889</v>
      </c>
    </row>
    <row r="27" spans="1:3" ht="13.5">
      <c r="A27">
        <v>0.7</v>
      </c>
      <c r="B27">
        <f t="shared" si="0"/>
        <v>8.041522222222222</v>
      </c>
      <c r="C27">
        <f t="shared" si="1"/>
        <v>9.08688888888889</v>
      </c>
    </row>
    <row r="28" spans="1:3" ht="13.5">
      <c r="A28">
        <v>0.8</v>
      </c>
      <c r="B28">
        <f t="shared" si="0"/>
        <v>8.915911111111113</v>
      </c>
      <c r="C28">
        <f t="shared" si="1"/>
        <v>8.40088888888889</v>
      </c>
    </row>
    <row r="29" spans="1:3" ht="13.5">
      <c r="A29">
        <v>0.9</v>
      </c>
      <c r="B29">
        <f t="shared" si="0"/>
        <v>9.7217</v>
      </c>
      <c r="C29">
        <f t="shared" si="1"/>
        <v>7.714888888888889</v>
      </c>
    </row>
    <row r="30" spans="1:3" ht="13.5">
      <c r="A30">
        <v>1</v>
      </c>
      <c r="B30">
        <f t="shared" si="0"/>
        <v>10.45888888888889</v>
      </c>
      <c r="C30">
        <f t="shared" si="1"/>
        <v>7.028888888888889</v>
      </c>
    </row>
    <row r="31" spans="1:3" ht="13.5">
      <c r="A31">
        <v>1.1</v>
      </c>
      <c r="B31">
        <f t="shared" si="0"/>
        <v>11.127477777777777</v>
      </c>
      <c r="C31">
        <f t="shared" si="1"/>
        <v>6.342888888888888</v>
      </c>
    </row>
    <row r="32" spans="1:3" ht="13.5">
      <c r="A32">
        <v>1.2</v>
      </c>
      <c r="B32">
        <f t="shared" si="0"/>
        <v>11.727466666666668</v>
      </c>
      <c r="C32">
        <f t="shared" si="1"/>
        <v>5.65688888888889</v>
      </c>
    </row>
    <row r="33" spans="1:3" ht="13.5">
      <c r="A33">
        <v>1.3</v>
      </c>
      <c r="B33">
        <f t="shared" si="0"/>
        <v>12.258855555555556</v>
      </c>
      <c r="C33">
        <f t="shared" si="1"/>
        <v>4.970888888888888</v>
      </c>
    </row>
    <row r="34" spans="1:3" ht="13.5">
      <c r="A34">
        <v>1.4</v>
      </c>
      <c r="B34">
        <f t="shared" si="0"/>
        <v>12.721644444444443</v>
      </c>
      <c r="C34">
        <f t="shared" si="1"/>
        <v>4.28488888888889</v>
      </c>
    </row>
    <row r="35" spans="1:3" ht="13.5">
      <c r="A35">
        <v>1.5</v>
      </c>
      <c r="B35">
        <f t="shared" si="0"/>
        <v>13.115833333333335</v>
      </c>
      <c r="C35">
        <f t="shared" si="1"/>
        <v>3.5988888888888884</v>
      </c>
    </row>
    <row r="36" spans="1:3" ht="13.5">
      <c r="A36">
        <v>1.6</v>
      </c>
      <c r="B36">
        <f t="shared" si="0"/>
        <v>13.441422222222224</v>
      </c>
      <c r="C36">
        <f t="shared" si="1"/>
        <v>2.9128888888888884</v>
      </c>
    </row>
    <row r="37" spans="1:3" ht="13.5">
      <c r="A37">
        <v>1.7</v>
      </c>
      <c r="B37">
        <f t="shared" si="0"/>
        <v>13.69841111111111</v>
      </c>
      <c r="C37">
        <f t="shared" si="1"/>
        <v>2.2268888888888885</v>
      </c>
    </row>
    <row r="38" spans="1:3" ht="13.5">
      <c r="A38">
        <v>1.8</v>
      </c>
      <c r="B38">
        <f t="shared" si="0"/>
        <v>13.8868</v>
      </c>
      <c r="C38">
        <f t="shared" si="1"/>
        <v>1.5408888888888885</v>
      </c>
    </row>
    <row r="39" spans="1:3" ht="13.5">
      <c r="A39">
        <v>1.9</v>
      </c>
      <c r="B39">
        <f t="shared" si="0"/>
        <v>14.006588888888889</v>
      </c>
      <c r="C39">
        <f t="shared" si="1"/>
        <v>0.8548888888888886</v>
      </c>
    </row>
    <row r="40" spans="1:3" ht="13.5">
      <c r="A40">
        <v>2</v>
      </c>
      <c r="B40">
        <f t="shared" si="0"/>
        <v>14.057777777777778</v>
      </c>
      <c r="C40">
        <f t="shared" si="1"/>
        <v>0.16888888888888864</v>
      </c>
    </row>
    <row r="41" spans="1:3" ht="13.5">
      <c r="A41">
        <v>2.1</v>
      </c>
      <c r="B41">
        <f t="shared" si="0"/>
        <v>14.040366666666667</v>
      </c>
      <c r="C41">
        <f t="shared" si="1"/>
        <v>-0.5171111111111113</v>
      </c>
    </row>
    <row r="42" spans="1:3" ht="13.5">
      <c r="A42">
        <v>2.2</v>
      </c>
      <c r="B42">
        <f t="shared" si="0"/>
        <v>13.954355555555555</v>
      </c>
      <c r="C42">
        <f t="shared" si="1"/>
        <v>-1.203111111111113</v>
      </c>
    </row>
    <row r="43" spans="1:6" ht="13.5">
      <c r="A43">
        <v>2.3</v>
      </c>
      <c r="B43">
        <f t="shared" si="0"/>
        <v>13.799744444444446</v>
      </c>
      <c r="C43">
        <f t="shared" si="1"/>
        <v>-1.8891111111111094</v>
      </c>
      <c r="F43" t="s">
        <v>48</v>
      </c>
    </row>
    <row r="44" spans="1:3" ht="13.5">
      <c r="A44">
        <v>2.4</v>
      </c>
      <c r="B44">
        <f t="shared" si="0"/>
        <v>13.576533333333337</v>
      </c>
      <c r="C44">
        <f t="shared" si="1"/>
        <v>-2.5751111111111094</v>
      </c>
    </row>
    <row r="45" spans="1:3" ht="13.5">
      <c r="A45">
        <v>2.5</v>
      </c>
      <c r="B45">
        <f t="shared" si="0"/>
        <v>13.284722222222218</v>
      </c>
      <c r="C45">
        <f t="shared" si="1"/>
        <v>-3.261111111111113</v>
      </c>
    </row>
  </sheetData>
  <sheetProtection/>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
    </sheetView>
  </sheetViews>
  <sheetFormatPr defaultColWidth="9.140625" defaultRowHeight="15"/>
  <cols>
    <col min="1" max="1" width="22.00390625" style="0" customWidth="1"/>
  </cols>
  <sheetData>
    <row r="1" spans="1:3" ht="15">
      <c r="A1" t="s">
        <v>49</v>
      </c>
      <c r="B1" s="1">
        <v>10</v>
      </c>
      <c r="C1" t="s">
        <v>30</v>
      </c>
    </row>
    <row r="2" spans="1:3" ht="15">
      <c r="A2" t="s">
        <v>10</v>
      </c>
      <c r="B2" s="1">
        <v>30</v>
      </c>
      <c r="C2" t="s">
        <v>50</v>
      </c>
    </row>
    <row r="3" spans="1:3" ht="15">
      <c r="A3" t="s">
        <v>51</v>
      </c>
      <c r="B3" s="1">
        <v>50</v>
      </c>
      <c r="C3" t="s">
        <v>28</v>
      </c>
    </row>
    <row r="4" spans="1:3" ht="15">
      <c r="A4" t="s">
        <v>11</v>
      </c>
      <c r="B4" s="1">
        <v>5</v>
      </c>
      <c r="C4" t="s">
        <v>27</v>
      </c>
    </row>
    <row r="5" spans="1:2" ht="15">
      <c r="A5" t="s">
        <v>3</v>
      </c>
      <c r="B5">
        <v>9.8</v>
      </c>
    </row>
    <row r="8" spans="1:4" ht="15">
      <c r="A8" t="s">
        <v>12</v>
      </c>
      <c r="B8">
        <f>B2*(3.141592/180)</f>
        <v>0.5235986666666668</v>
      </c>
      <c r="C8" t="s">
        <v>52</v>
      </c>
      <c r="D8" t="s">
        <v>53</v>
      </c>
    </row>
    <row r="9" spans="1:4" ht="15">
      <c r="A9" t="s">
        <v>13</v>
      </c>
      <c r="B9">
        <f>B1*B5*SIN(B8)</f>
        <v>48.99999075491876</v>
      </c>
      <c r="C9" t="s">
        <v>28</v>
      </c>
      <c r="D9" t="s">
        <v>54</v>
      </c>
    </row>
    <row r="10" spans="1:4" ht="15">
      <c r="A10" t="s">
        <v>14</v>
      </c>
      <c r="B10">
        <f>B1*B5*COS(B8)</f>
        <v>84.87049490852446</v>
      </c>
      <c r="C10" t="s">
        <v>28</v>
      </c>
      <c r="D10" t="s">
        <v>55</v>
      </c>
    </row>
    <row r="11" spans="1:4" ht="15">
      <c r="A11" t="s">
        <v>100</v>
      </c>
      <c r="B11">
        <f>B3*B4</f>
        <v>250</v>
      </c>
      <c r="C11" t="s">
        <v>59</v>
      </c>
      <c r="D11" t="s">
        <v>101</v>
      </c>
    </row>
    <row r="12" spans="1:4" ht="15">
      <c r="A12" t="s">
        <v>102</v>
      </c>
      <c r="B12">
        <f>-1*B9*B4</f>
        <v>-244.99995377459382</v>
      </c>
      <c r="C12" t="s">
        <v>59</v>
      </c>
      <c r="D12" t="s">
        <v>103</v>
      </c>
    </row>
    <row r="13" spans="1:4" ht="15">
      <c r="A13" t="s">
        <v>58</v>
      </c>
      <c r="B13">
        <f>B11+B12</f>
        <v>5.00004622540618</v>
      </c>
      <c r="C13" t="s">
        <v>59</v>
      </c>
      <c r="D13" t="s">
        <v>104</v>
      </c>
    </row>
    <row r="14" spans="1:4" ht="15">
      <c r="A14" t="s">
        <v>60</v>
      </c>
      <c r="B14">
        <v>0</v>
      </c>
      <c r="C14" t="s">
        <v>59</v>
      </c>
      <c r="D14" t="s">
        <v>61</v>
      </c>
    </row>
    <row r="15" spans="1:4" ht="15">
      <c r="A15" t="s">
        <v>62</v>
      </c>
      <c r="B15">
        <f>SQRT(2*B13/B1)</f>
        <v>1.0000046225299342</v>
      </c>
      <c r="C15" t="s">
        <v>63</v>
      </c>
      <c r="D15" t="s">
        <v>105</v>
      </c>
    </row>
    <row r="16" spans="1:4" ht="15">
      <c r="A16" t="s">
        <v>64</v>
      </c>
      <c r="B16" s="3">
        <f>2*B4/B15</f>
        <v>9.999953774914335</v>
      </c>
      <c r="C16" t="s">
        <v>65</v>
      </c>
      <c r="D16" t="s">
        <v>106</v>
      </c>
    </row>
    <row r="21" spans="1:4" ht="15">
      <c r="A21" t="s">
        <v>15</v>
      </c>
      <c r="B21">
        <f>B3-B9</f>
        <v>1.0000092450812375</v>
      </c>
      <c r="C21" t="s">
        <v>28</v>
      </c>
      <c r="D21" t="s">
        <v>57</v>
      </c>
    </row>
    <row r="22" spans="1:4" ht="15">
      <c r="A22" t="s">
        <v>16</v>
      </c>
      <c r="B22">
        <f>B21/B1</f>
        <v>0.10000092450812374</v>
      </c>
      <c r="D22" t="s">
        <v>56</v>
      </c>
    </row>
    <row r="25" spans="1:2" ht="15">
      <c r="A25" s="4" t="s">
        <v>5</v>
      </c>
      <c r="B25" t="s">
        <v>6</v>
      </c>
    </row>
    <row r="26" spans="1:2" ht="15">
      <c r="A26">
        <v>0</v>
      </c>
      <c r="B26">
        <f aca="true" t="shared" si="0" ref="B26:B58">0.5*$B$22*A26*A26</f>
        <v>0</v>
      </c>
    </row>
    <row r="27" spans="1:2" ht="13.5">
      <c r="A27">
        <v>0.5</v>
      </c>
      <c r="B27">
        <f t="shared" si="0"/>
        <v>0.012500115563515468</v>
      </c>
    </row>
    <row r="28" spans="1:2" ht="13.5">
      <c r="A28">
        <v>1</v>
      </c>
      <c r="B28">
        <f t="shared" si="0"/>
        <v>0.05000046225406187</v>
      </c>
    </row>
    <row r="29" spans="1:2" ht="13.5">
      <c r="A29">
        <v>1.5</v>
      </c>
      <c r="B29">
        <f t="shared" si="0"/>
        <v>0.1125010400716392</v>
      </c>
    </row>
    <row r="30" spans="1:2" ht="13.5">
      <c r="A30">
        <v>2</v>
      </c>
      <c r="B30">
        <f t="shared" si="0"/>
        <v>0.20000184901624748</v>
      </c>
    </row>
    <row r="31" spans="1:2" ht="13.5">
      <c r="A31">
        <v>2.5</v>
      </c>
      <c r="B31">
        <f t="shared" si="0"/>
        <v>0.3125028890878867</v>
      </c>
    </row>
    <row r="32" spans="1:2" ht="13.5">
      <c r="A32">
        <v>3</v>
      </c>
      <c r="B32">
        <f t="shared" si="0"/>
        <v>0.4500041602865568</v>
      </c>
    </row>
    <row r="33" spans="1:2" ht="13.5">
      <c r="A33">
        <v>3.5</v>
      </c>
      <c r="B33">
        <f t="shared" si="0"/>
        <v>0.6125056626122579</v>
      </c>
    </row>
    <row r="34" spans="1:2" ht="13.5">
      <c r="A34">
        <v>4</v>
      </c>
      <c r="B34">
        <f t="shared" si="0"/>
        <v>0.8000073960649899</v>
      </c>
    </row>
    <row r="35" spans="1:2" ht="13.5">
      <c r="A35">
        <v>4.5</v>
      </c>
      <c r="B35">
        <f t="shared" si="0"/>
        <v>1.0125093606447528</v>
      </c>
    </row>
    <row r="36" spans="1:2" ht="13.5">
      <c r="A36">
        <v>5</v>
      </c>
      <c r="B36">
        <f t="shared" si="0"/>
        <v>1.2500115563515468</v>
      </c>
    </row>
    <row r="37" spans="1:2" ht="13.5">
      <c r="A37">
        <v>5.5</v>
      </c>
      <c r="B37">
        <f t="shared" si="0"/>
        <v>1.5125139831853716</v>
      </c>
    </row>
    <row r="38" spans="1:2" ht="13.5">
      <c r="A38">
        <v>6</v>
      </c>
      <c r="B38">
        <f t="shared" si="0"/>
        <v>1.8000166411462273</v>
      </c>
    </row>
    <row r="39" spans="1:2" ht="13.5">
      <c r="A39">
        <v>6.5</v>
      </c>
      <c r="B39">
        <f t="shared" si="0"/>
        <v>2.1125195302341138</v>
      </c>
    </row>
    <row r="40" spans="1:2" ht="13.5">
      <c r="A40">
        <v>7</v>
      </c>
      <c r="B40">
        <f t="shared" si="0"/>
        <v>2.4500226504490317</v>
      </c>
    </row>
    <row r="41" spans="1:2" ht="13.5">
      <c r="A41">
        <v>7.5</v>
      </c>
      <c r="B41">
        <f t="shared" si="0"/>
        <v>2.8125260017909803</v>
      </c>
    </row>
    <row r="42" spans="1:2" ht="13.5">
      <c r="A42">
        <v>8</v>
      </c>
      <c r="B42">
        <f t="shared" si="0"/>
        <v>3.2000295842599598</v>
      </c>
    </row>
    <row r="43" spans="1:2" ht="13.5">
      <c r="A43">
        <v>8.5</v>
      </c>
      <c r="B43">
        <f t="shared" si="0"/>
        <v>3.61253339785597</v>
      </c>
    </row>
    <row r="44" spans="1:2" ht="13.5">
      <c r="A44">
        <v>9</v>
      </c>
      <c r="B44">
        <f t="shared" si="0"/>
        <v>4.050037442579011</v>
      </c>
    </row>
    <row r="45" spans="1:2" ht="13.5">
      <c r="A45">
        <v>9.5</v>
      </c>
      <c r="B45">
        <f t="shared" si="0"/>
        <v>4.512541718429084</v>
      </c>
    </row>
    <row r="46" spans="1:5" ht="13.5">
      <c r="A46">
        <v>10</v>
      </c>
      <c r="B46">
        <f t="shared" si="0"/>
        <v>5.000046225406187</v>
      </c>
      <c r="E46" t="s">
        <v>66</v>
      </c>
    </row>
    <row r="47" spans="1:2" ht="13.5">
      <c r="A47">
        <v>10.5</v>
      </c>
      <c r="B47">
        <f t="shared" si="0"/>
        <v>5.5125509635103205</v>
      </c>
    </row>
    <row r="48" spans="1:2" ht="13.5">
      <c r="A48">
        <v>11</v>
      </c>
      <c r="B48">
        <f t="shared" si="0"/>
        <v>6.050055932741486</v>
      </c>
    </row>
    <row r="49" spans="1:2" ht="13.5">
      <c r="A49">
        <v>11.5</v>
      </c>
      <c r="B49">
        <f t="shared" si="0"/>
        <v>6.612561133099683</v>
      </c>
    </row>
    <row r="50" spans="1:2" ht="13.5">
      <c r="A50">
        <v>12</v>
      </c>
      <c r="B50">
        <f t="shared" si="0"/>
        <v>7.200066564584909</v>
      </c>
    </row>
    <row r="51" spans="1:2" ht="13.5">
      <c r="A51">
        <v>12.5</v>
      </c>
      <c r="B51">
        <f t="shared" si="0"/>
        <v>7.812572227197167</v>
      </c>
    </row>
    <row r="52" spans="1:2" ht="13.5">
      <c r="A52">
        <v>13</v>
      </c>
      <c r="B52">
        <f t="shared" si="0"/>
        <v>8.450078120936455</v>
      </c>
    </row>
    <row r="53" spans="1:2" ht="13.5">
      <c r="A53">
        <v>13.5</v>
      </c>
      <c r="B53">
        <f t="shared" si="0"/>
        <v>9.112584245802775</v>
      </c>
    </row>
    <row r="54" spans="1:2" ht="13.5">
      <c r="A54">
        <v>14</v>
      </c>
      <c r="B54">
        <f t="shared" si="0"/>
        <v>9.800090601796127</v>
      </c>
    </row>
    <row r="55" spans="1:2" ht="13.5">
      <c r="A55">
        <v>14.5</v>
      </c>
      <c r="B55">
        <f t="shared" si="0"/>
        <v>10.512597188916509</v>
      </c>
    </row>
    <row r="56" spans="1:2" ht="13.5">
      <c r="A56">
        <v>15</v>
      </c>
      <c r="B56">
        <f t="shared" si="0"/>
        <v>11.250104007163921</v>
      </c>
    </row>
    <row r="57" spans="1:2" ht="13.5">
      <c r="A57">
        <v>15.5</v>
      </c>
      <c r="B57">
        <f t="shared" si="0"/>
        <v>12.012611056538363</v>
      </c>
    </row>
    <row r="58" spans="1:2" ht="13.5">
      <c r="A58">
        <v>16</v>
      </c>
      <c r="B58">
        <f t="shared" si="0"/>
        <v>12.800118337039839</v>
      </c>
    </row>
  </sheetData>
  <sheetProtection/>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D47"/>
  <sheetViews>
    <sheetView zoomScalePageLayoutView="0" workbookViewId="0" topLeftCell="A1">
      <selection activeCell="A1" sqref="A1"/>
    </sheetView>
  </sheetViews>
  <sheetFormatPr defaultColWidth="9.140625" defaultRowHeight="15"/>
  <cols>
    <col min="1" max="1" width="24.421875" style="0" bestFit="1" customWidth="1"/>
  </cols>
  <sheetData>
    <row r="1" spans="1:3" ht="15">
      <c r="A1" t="s">
        <v>67</v>
      </c>
      <c r="B1" s="1">
        <v>20</v>
      </c>
      <c r="C1" t="s">
        <v>30</v>
      </c>
    </row>
    <row r="2" spans="1:3" ht="15">
      <c r="A2" t="s">
        <v>98</v>
      </c>
      <c r="B2" s="1">
        <v>30</v>
      </c>
      <c r="C2" t="s">
        <v>27</v>
      </c>
    </row>
    <row r="3" spans="1:2" ht="15">
      <c r="A3" t="s">
        <v>3</v>
      </c>
      <c r="B3">
        <v>9.8</v>
      </c>
    </row>
    <row r="6" spans="1:4" ht="15">
      <c r="A6" t="s">
        <v>68</v>
      </c>
      <c r="B6">
        <v>0</v>
      </c>
      <c r="C6" t="s">
        <v>33</v>
      </c>
      <c r="D6" t="s">
        <v>69</v>
      </c>
    </row>
    <row r="7" spans="1:4" ht="15">
      <c r="A7" t="s">
        <v>107</v>
      </c>
      <c r="B7">
        <f>B1*B3*B2</f>
        <v>5880</v>
      </c>
      <c r="C7" t="s">
        <v>33</v>
      </c>
      <c r="D7" t="s">
        <v>70</v>
      </c>
    </row>
    <row r="8" spans="1:4" ht="15">
      <c r="A8" t="s">
        <v>108</v>
      </c>
      <c r="B8">
        <v>0</v>
      </c>
      <c r="C8" t="s">
        <v>33</v>
      </c>
      <c r="D8" t="s">
        <v>71</v>
      </c>
    </row>
    <row r="9" spans="1:4" ht="15">
      <c r="A9" t="s">
        <v>72</v>
      </c>
      <c r="B9" s="3">
        <f>SQRT(2*B3*B2)</f>
        <v>24.24871130596428</v>
      </c>
      <c r="C9" t="s">
        <v>34</v>
      </c>
      <c r="D9" t="s">
        <v>73</v>
      </c>
    </row>
    <row r="16" spans="1:3" ht="15">
      <c r="A16" s="4" t="s">
        <v>5</v>
      </c>
      <c r="B16" t="s">
        <v>7</v>
      </c>
      <c r="C16" t="s">
        <v>17</v>
      </c>
    </row>
    <row r="17" spans="1:3" ht="15">
      <c r="A17">
        <v>0</v>
      </c>
      <c r="B17">
        <f aca="true" t="shared" si="0" ref="B17:B47">$B$3*A17</f>
        <v>0</v>
      </c>
      <c r="C17">
        <f aca="true" t="shared" si="1" ref="C17:C47">-0.5*$B$3*A17*A17</f>
        <v>0</v>
      </c>
    </row>
    <row r="18" spans="1:3" ht="13.5">
      <c r="A18">
        <v>0.1</v>
      </c>
      <c r="B18">
        <f t="shared" si="0"/>
        <v>0.9800000000000001</v>
      </c>
      <c r="C18">
        <f t="shared" si="1"/>
        <v>-0.04900000000000001</v>
      </c>
    </row>
    <row r="19" spans="1:3" ht="13.5">
      <c r="A19">
        <v>0.2</v>
      </c>
      <c r="B19">
        <f t="shared" si="0"/>
        <v>1.9600000000000002</v>
      </c>
      <c r="C19">
        <f t="shared" si="1"/>
        <v>-0.19600000000000004</v>
      </c>
    </row>
    <row r="20" spans="1:3" ht="13.5">
      <c r="A20">
        <v>0.3</v>
      </c>
      <c r="B20">
        <f t="shared" si="0"/>
        <v>2.94</v>
      </c>
      <c r="C20">
        <f t="shared" si="1"/>
        <v>-0.441</v>
      </c>
    </row>
    <row r="21" spans="1:3" ht="13.5">
      <c r="A21">
        <v>0.4</v>
      </c>
      <c r="B21">
        <f t="shared" si="0"/>
        <v>3.9200000000000004</v>
      </c>
      <c r="C21">
        <f t="shared" si="1"/>
        <v>-0.7840000000000001</v>
      </c>
    </row>
    <row r="22" spans="1:3" ht="13.5">
      <c r="A22">
        <v>0.5</v>
      </c>
      <c r="B22">
        <f t="shared" si="0"/>
        <v>4.9</v>
      </c>
      <c r="C22">
        <f t="shared" si="1"/>
        <v>-1.225</v>
      </c>
    </row>
    <row r="23" spans="1:3" ht="13.5">
      <c r="A23">
        <v>0.6</v>
      </c>
      <c r="B23">
        <f t="shared" si="0"/>
        <v>5.88</v>
      </c>
      <c r="C23">
        <f t="shared" si="1"/>
        <v>-1.764</v>
      </c>
    </row>
    <row r="24" spans="1:3" ht="13.5">
      <c r="A24">
        <v>0.7</v>
      </c>
      <c r="B24">
        <f t="shared" si="0"/>
        <v>6.86</v>
      </c>
      <c r="C24">
        <f t="shared" si="1"/>
        <v>-2.401</v>
      </c>
    </row>
    <row r="25" spans="1:3" ht="13.5">
      <c r="A25">
        <v>0.8</v>
      </c>
      <c r="B25">
        <f t="shared" si="0"/>
        <v>7.840000000000001</v>
      </c>
      <c r="C25">
        <f t="shared" si="1"/>
        <v>-3.1360000000000006</v>
      </c>
    </row>
    <row r="26" spans="1:3" ht="13.5">
      <c r="A26">
        <v>0.9</v>
      </c>
      <c r="B26">
        <f t="shared" si="0"/>
        <v>8.82</v>
      </c>
      <c r="C26">
        <f t="shared" si="1"/>
        <v>-3.9690000000000003</v>
      </c>
    </row>
    <row r="27" spans="1:3" ht="13.5">
      <c r="A27">
        <v>1</v>
      </c>
      <c r="B27">
        <f t="shared" si="0"/>
        <v>9.8</v>
      </c>
      <c r="C27">
        <f t="shared" si="1"/>
        <v>-4.9</v>
      </c>
    </row>
    <row r="28" spans="1:3" ht="13.5">
      <c r="A28">
        <v>1.1</v>
      </c>
      <c r="B28">
        <f t="shared" si="0"/>
        <v>10.780000000000001</v>
      </c>
      <c r="C28">
        <f t="shared" si="1"/>
        <v>-5.929000000000001</v>
      </c>
    </row>
    <row r="29" spans="1:3" ht="13.5">
      <c r="A29">
        <v>1.2</v>
      </c>
      <c r="B29">
        <f t="shared" si="0"/>
        <v>11.76</v>
      </c>
      <c r="C29">
        <f t="shared" si="1"/>
        <v>-7.056</v>
      </c>
    </row>
    <row r="30" spans="1:3" ht="13.5">
      <c r="A30">
        <v>1.3</v>
      </c>
      <c r="B30">
        <f t="shared" si="0"/>
        <v>12.740000000000002</v>
      </c>
      <c r="C30">
        <f t="shared" si="1"/>
        <v>-8.281000000000002</v>
      </c>
    </row>
    <row r="31" spans="1:3" ht="13.5">
      <c r="A31">
        <v>1.4</v>
      </c>
      <c r="B31">
        <f t="shared" si="0"/>
        <v>13.72</v>
      </c>
      <c r="C31">
        <f t="shared" si="1"/>
        <v>-9.604</v>
      </c>
    </row>
    <row r="32" spans="1:3" ht="13.5">
      <c r="A32">
        <v>1.5</v>
      </c>
      <c r="B32">
        <f t="shared" si="0"/>
        <v>14.700000000000001</v>
      </c>
      <c r="C32">
        <f t="shared" si="1"/>
        <v>-11.025</v>
      </c>
    </row>
    <row r="33" spans="1:3" ht="13.5">
      <c r="A33">
        <v>1.6</v>
      </c>
      <c r="B33">
        <f t="shared" si="0"/>
        <v>15.680000000000001</v>
      </c>
      <c r="C33">
        <f t="shared" si="1"/>
        <v>-12.544000000000002</v>
      </c>
    </row>
    <row r="34" spans="1:3" ht="13.5">
      <c r="A34">
        <v>1.7</v>
      </c>
      <c r="B34">
        <f t="shared" si="0"/>
        <v>16.66</v>
      </c>
      <c r="C34">
        <f t="shared" si="1"/>
        <v>-14.161</v>
      </c>
    </row>
    <row r="35" spans="1:3" ht="13.5">
      <c r="A35">
        <v>1.8</v>
      </c>
      <c r="B35">
        <f t="shared" si="0"/>
        <v>17.64</v>
      </c>
      <c r="C35">
        <f t="shared" si="1"/>
        <v>-15.876000000000001</v>
      </c>
    </row>
    <row r="36" spans="1:3" ht="13.5">
      <c r="A36">
        <v>1.9</v>
      </c>
      <c r="B36">
        <f t="shared" si="0"/>
        <v>18.62</v>
      </c>
      <c r="C36">
        <f t="shared" si="1"/>
        <v>-17.689</v>
      </c>
    </row>
    <row r="37" spans="1:3" ht="13.5">
      <c r="A37">
        <v>2</v>
      </c>
      <c r="B37">
        <f t="shared" si="0"/>
        <v>19.6</v>
      </c>
      <c r="C37">
        <f t="shared" si="1"/>
        <v>-19.6</v>
      </c>
    </row>
    <row r="38" spans="1:3" ht="13.5">
      <c r="A38">
        <v>2.1</v>
      </c>
      <c r="B38">
        <f t="shared" si="0"/>
        <v>20.580000000000002</v>
      </c>
      <c r="C38">
        <f t="shared" si="1"/>
        <v>-21.609</v>
      </c>
    </row>
    <row r="39" spans="1:3" ht="13.5">
      <c r="A39">
        <v>2.2</v>
      </c>
      <c r="B39">
        <f t="shared" si="0"/>
        <v>21.560000000000002</v>
      </c>
      <c r="C39">
        <f t="shared" si="1"/>
        <v>-23.716000000000005</v>
      </c>
    </row>
    <row r="40" spans="1:3" ht="13.5">
      <c r="A40">
        <v>2.3</v>
      </c>
      <c r="B40">
        <f t="shared" si="0"/>
        <v>22.54</v>
      </c>
      <c r="C40">
        <f t="shared" si="1"/>
        <v>-25.920999999999996</v>
      </c>
    </row>
    <row r="41" spans="1:3" ht="13.5">
      <c r="A41">
        <v>2.4</v>
      </c>
      <c r="B41">
        <f t="shared" si="0"/>
        <v>23.52</v>
      </c>
      <c r="C41">
        <f t="shared" si="1"/>
        <v>-28.224</v>
      </c>
    </row>
    <row r="42" spans="1:3" ht="13.5">
      <c r="A42">
        <v>2.5</v>
      </c>
      <c r="B42">
        <f t="shared" si="0"/>
        <v>24.5</v>
      </c>
      <c r="C42">
        <f t="shared" si="1"/>
        <v>-30.625</v>
      </c>
    </row>
    <row r="43" spans="1:3" ht="13.5">
      <c r="A43">
        <v>2.6</v>
      </c>
      <c r="B43">
        <f t="shared" si="0"/>
        <v>25.480000000000004</v>
      </c>
      <c r="C43">
        <f t="shared" si="1"/>
        <v>-33.12400000000001</v>
      </c>
    </row>
    <row r="44" spans="1:3" ht="13.5">
      <c r="A44">
        <v>2.7</v>
      </c>
      <c r="B44">
        <f t="shared" si="0"/>
        <v>26.460000000000004</v>
      </c>
      <c r="C44">
        <f t="shared" si="1"/>
        <v>-35.72100000000001</v>
      </c>
    </row>
    <row r="45" spans="1:3" ht="13.5">
      <c r="A45">
        <v>2.8</v>
      </c>
      <c r="B45">
        <f t="shared" si="0"/>
        <v>27.44</v>
      </c>
      <c r="C45">
        <f t="shared" si="1"/>
        <v>-38.416</v>
      </c>
    </row>
    <row r="46" spans="1:3" ht="13.5">
      <c r="A46">
        <v>2.9</v>
      </c>
      <c r="B46">
        <f t="shared" si="0"/>
        <v>28.42</v>
      </c>
      <c r="C46">
        <f t="shared" si="1"/>
        <v>-41.209</v>
      </c>
    </row>
    <row r="47" spans="1:3" ht="13.5">
      <c r="A47">
        <v>3</v>
      </c>
      <c r="B47">
        <f t="shared" si="0"/>
        <v>29.400000000000002</v>
      </c>
      <c r="C47">
        <f t="shared" si="1"/>
        <v>-44.1</v>
      </c>
    </row>
  </sheetData>
  <sheetProtection/>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
    </sheetView>
  </sheetViews>
  <sheetFormatPr defaultColWidth="9.140625" defaultRowHeight="15"/>
  <cols>
    <col min="1" max="1" width="21.7109375" style="0" bestFit="1" customWidth="1"/>
    <col min="2" max="2" width="10.00390625" style="0" customWidth="1"/>
    <col min="3" max="3" width="10.140625" style="0" customWidth="1"/>
    <col min="4" max="4" width="10.00390625" style="0" bestFit="1" customWidth="1"/>
  </cols>
  <sheetData>
    <row r="1" spans="1:3" ht="15">
      <c r="A1" t="s">
        <v>74</v>
      </c>
      <c r="B1" s="1">
        <v>-70</v>
      </c>
      <c r="C1" t="s">
        <v>35</v>
      </c>
    </row>
    <row r="2" spans="1:2" ht="15">
      <c r="A2" t="s">
        <v>3</v>
      </c>
      <c r="B2">
        <v>9.8</v>
      </c>
    </row>
    <row r="5" spans="1:3" ht="15">
      <c r="A5" t="s">
        <v>75</v>
      </c>
      <c r="B5">
        <f>B1*1000/3600</f>
        <v>-19.444444444444443</v>
      </c>
      <c r="C5" t="s">
        <v>34</v>
      </c>
    </row>
    <row r="6" spans="1:3" ht="15">
      <c r="A6" t="s">
        <v>99</v>
      </c>
      <c r="B6" s="3">
        <f>(B5*B5)/(2*B2)</f>
        <v>19.29012345679012</v>
      </c>
      <c r="C6" t="s">
        <v>27</v>
      </c>
    </row>
    <row r="13" spans="1:4" ht="15">
      <c r="A13" s="4" t="s">
        <v>18</v>
      </c>
      <c r="B13" t="s">
        <v>76</v>
      </c>
      <c r="C13" t="s">
        <v>0</v>
      </c>
      <c r="D13" t="s">
        <v>17</v>
      </c>
    </row>
    <row r="14" spans="1:4" ht="15">
      <c r="A14">
        <v>0</v>
      </c>
      <c r="B14">
        <f>$B$2*A14</f>
        <v>0</v>
      </c>
      <c r="C14">
        <f aca="true" t="shared" si="0" ref="C14:C44">B14*3600/1000</f>
        <v>0</v>
      </c>
      <c r="D14">
        <f>0.5*$B$2*A14*A14</f>
        <v>0</v>
      </c>
    </row>
    <row r="15" spans="1:4" ht="13.5">
      <c r="A15">
        <v>0.1</v>
      </c>
      <c r="B15">
        <f aca="true" t="shared" si="1" ref="B15:B44">$B$2*A15</f>
        <v>0.9800000000000001</v>
      </c>
      <c r="C15">
        <f t="shared" si="0"/>
        <v>3.5280000000000005</v>
      </c>
      <c r="D15">
        <f aca="true" t="shared" si="2" ref="D15:D44">0.5*$B$2*A15*A15</f>
        <v>0.04900000000000001</v>
      </c>
    </row>
    <row r="16" spans="1:4" ht="13.5">
      <c r="A16">
        <v>0.2</v>
      </c>
      <c r="B16">
        <f t="shared" si="1"/>
        <v>1.9600000000000002</v>
      </c>
      <c r="C16">
        <f t="shared" si="0"/>
        <v>7.056000000000001</v>
      </c>
      <c r="D16">
        <f t="shared" si="2"/>
        <v>0.19600000000000004</v>
      </c>
    </row>
    <row r="17" spans="1:4" ht="13.5">
      <c r="A17">
        <v>0.3</v>
      </c>
      <c r="B17">
        <f t="shared" si="1"/>
        <v>2.94</v>
      </c>
      <c r="C17">
        <f t="shared" si="0"/>
        <v>10.584</v>
      </c>
      <c r="D17">
        <f t="shared" si="2"/>
        <v>0.441</v>
      </c>
    </row>
    <row r="18" spans="1:4" ht="13.5">
      <c r="A18">
        <v>0.4</v>
      </c>
      <c r="B18">
        <f t="shared" si="1"/>
        <v>3.9200000000000004</v>
      </c>
      <c r="C18">
        <f t="shared" si="0"/>
        <v>14.112000000000002</v>
      </c>
      <c r="D18">
        <f t="shared" si="2"/>
        <v>0.7840000000000001</v>
      </c>
    </row>
    <row r="19" spans="1:4" ht="13.5">
      <c r="A19">
        <v>0.5</v>
      </c>
      <c r="B19">
        <f t="shared" si="1"/>
        <v>4.9</v>
      </c>
      <c r="C19">
        <f t="shared" si="0"/>
        <v>17.64</v>
      </c>
      <c r="D19">
        <f t="shared" si="2"/>
        <v>1.225</v>
      </c>
    </row>
    <row r="20" spans="1:4" ht="13.5">
      <c r="A20">
        <v>0.6</v>
      </c>
      <c r="B20">
        <f t="shared" si="1"/>
        <v>5.88</v>
      </c>
      <c r="C20">
        <f t="shared" si="0"/>
        <v>21.168</v>
      </c>
      <c r="D20">
        <f t="shared" si="2"/>
        <v>1.764</v>
      </c>
    </row>
    <row r="21" spans="1:4" ht="13.5">
      <c r="A21">
        <v>0.7</v>
      </c>
      <c r="B21">
        <f t="shared" si="1"/>
        <v>6.86</v>
      </c>
      <c r="C21">
        <f t="shared" si="0"/>
        <v>24.696</v>
      </c>
      <c r="D21">
        <f t="shared" si="2"/>
        <v>2.401</v>
      </c>
    </row>
    <row r="22" spans="1:4" ht="13.5">
      <c r="A22">
        <v>0.8</v>
      </c>
      <c r="B22">
        <f t="shared" si="1"/>
        <v>7.840000000000001</v>
      </c>
      <c r="C22">
        <f t="shared" si="0"/>
        <v>28.224000000000004</v>
      </c>
      <c r="D22">
        <f t="shared" si="2"/>
        <v>3.1360000000000006</v>
      </c>
    </row>
    <row r="23" spans="1:4" ht="13.5">
      <c r="A23">
        <v>0.9</v>
      </c>
      <c r="B23">
        <f t="shared" si="1"/>
        <v>8.82</v>
      </c>
      <c r="C23">
        <f t="shared" si="0"/>
        <v>31.752</v>
      </c>
      <c r="D23">
        <f t="shared" si="2"/>
        <v>3.9690000000000003</v>
      </c>
    </row>
    <row r="24" spans="1:4" ht="13.5">
      <c r="A24">
        <v>1</v>
      </c>
      <c r="B24">
        <f t="shared" si="1"/>
        <v>9.8</v>
      </c>
      <c r="C24">
        <f t="shared" si="0"/>
        <v>35.28</v>
      </c>
      <c r="D24">
        <f t="shared" si="2"/>
        <v>4.9</v>
      </c>
    </row>
    <row r="25" spans="1:4" ht="13.5">
      <c r="A25">
        <v>1.1</v>
      </c>
      <c r="B25">
        <f t="shared" si="1"/>
        <v>10.780000000000001</v>
      </c>
      <c r="C25">
        <f t="shared" si="0"/>
        <v>38.80800000000001</v>
      </c>
      <c r="D25">
        <f t="shared" si="2"/>
        <v>5.929000000000001</v>
      </c>
    </row>
    <row r="26" spans="1:4" ht="13.5">
      <c r="A26">
        <v>1.2</v>
      </c>
      <c r="B26">
        <f t="shared" si="1"/>
        <v>11.76</v>
      </c>
      <c r="C26">
        <f t="shared" si="0"/>
        <v>42.336</v>
      </c>
      <c r="D26">
        <f t="shared" si="2"/>
        <v>7.056</v>
      </c>
    </row>
    <row r="27" spans="1:4" ht="13.5">
      <c r="A27">
        <v>1.3</v>
      </c>
      <c r="B27">
        <f t="shared" si="1"/>
        <v>12.740000000000002</v>
      </c>
      <c r="C27">
        <f t="shared" si="0"/>
        <v>45.864000000000004</v>
      </c>
      <c r="D27">
        <f t="shared" si="2"/>
        <v>8.281000000000002</v>
      </c>
    </row>
    <row r="28" spans="1:4" ht="13.5">
      <c r="A28">
        <v>1.4</v>
      </c>
      <c r="B28">
        <f t="shared" si="1"/>
        <v>13.72</v>
      </c>
      <c r="C28">
        <f t="shared" si="0"/>
        <v>49.392</v>
      </c>
      <c r="D28">
        <f t="shared" si="2"/>
        <v>9.604</v>
      </c>
    </row>
    <row r="29" spans="1:4" ht="13.5">
      <c r="A29">
        <v>1.5</v>
      </c>
      <c r="B29">
        <f t="shared" si="1"/>
        <v>14.700000000000001</v>
      </c>
      <c r="C29">
        <f t="shared" si="0"/>
        <v>52.92000000000001</v>
      </c>
      <c r="D29">
        <f t="shared" si="2"/>
        <v>11.025</v>
      </c>
    </row>
    <row r="30" spans="1:4" ht="13.5">
      <c r="A30">
        <v>1.6</v>
      </c>
      <c r="B30">
        <f t="shared" si="1"/>
        <v>15.680000000000001</v>
      </c>
      <c r="C30">
        <f t="shared" si="0"/>
        <v>56.44800000000001</v>
      </c>
      <c r="D30">
        <f t="shared" si="2"/>
        <v>12.544000000000002</v>
      </c>
    </row>
    <row r="31" spans="1:4" ht="13.5">
      <c r="A31">
        <v>1.7</v>
      </c>
      <c r="B31">
        <f t="shared" si="1"/>
        <v>16.66</v>
      </c>
      <c r="C31">
        <f t="shared" si="0"/>
        <v>59.976</v>
      </c>
      <c r="D31">
        <f t="shared" si="2"/>
        <v>14.161</v>
      </c>
    </row>
    <row r="32" spans="1:4" ht="13.5">
      <c r="A32">
        <v>1.8</v>
      </c>
      <c r="B32">
        <f t="shared" si="1"/>
        <v>17.64</v>
      </c>
      <c r="C32">
        <f t="shared" si="0"/>
        <v>63.504</v>
      </c>
      <c r="D32">
        <f t="shared" si="2"/>
        <v>15.876000000000001</v>
      </c>
    </row>
    <row r="33" spans="1:4" ht="13.5">
      <c r="A33">
        <v>1.9</v>
      </c>
      <c r="B33">
        <f t="shared" si="1"/>
        <v>18.62</v>
      </c>
      <c r="C33">
        <f t="shared" si="0"/>
        <v>67.032</v>
      </c>
      <c r="D33">
        <f t="shared" si="2"/>
        <v>17.689</v>
      </c>
    </row>
    <row r="34" spans="1:4" ht="13.5">
      <c r="A34">
        <v>2</v>
      </c>
      <c r="B34">
        <f t="shared" si="1"/>
        <v>19.6</v>
      </c>
      <c r="C34">
        <f t="shared" si="0"/>
        <v>70.56</v>
      </c>
      <c r="D34">
        <f t="shared" si="2"/>
        <v>19.6</v>
      </c>
    </row>
    <row r="35" spans="1:4" ht="13.5">
      <c r="A35">
        <v>2.1</v>
      </c>
      <c r="B35">
        <f t="shared" si="1"/>
        <v>20.580000000000002</v>
      </c>
      <c r="C35">
        <f t="shared" si="0"/>
        <v>74.088</v>
      </c>
      <c r="D35">
        <f t="shared" si="2"/>
        <v>21.609</v>
      </c>
    </row>
    <row r="36" spans="1:4" ht="13.5">
      <c r="A36">
        <v>2.2</v>
      </c>
      <c r="B36">
        <f t="shared" si="1"/>
        <v>21.560000000000002</v>
      </c>
      <c r="C36">
        <f t="shared" si="0"/>
        <v>77.61600000000001</v>
      </c>
      <c r="D36">
        <f t="shared" si="2"/>
        <v>23.716000000000005</v>
      </c>
    </row>
    <row r="37" spans="1:4" ht="13.5">
      <c r="A37">
        <v>2.3</v>
      </c>
      <c r="B37">
        <f t="shared" si="1"/>
        <v>22.54</v>
      </c>
      <c r="C37">
        <f t="shared" si="0"/>
        <v>81.144</v>
      </c>
      <c r="D37">
        <f t="shared" si="2"/>
        <v>25.920999999999996</v>
      </c>
    </row>
    <row r="38" spans="1:4" ht="13.5">
      <c r="A38">
        <v>2.4</v>
      </c>
      <c r="B38">
        <f t="shared" si="1"/>
        <v>23.52</v>
      </c>
      <c r="C38">
        <f t="shared" si="0"/>
        <v>84.672</v>
      </c>
      <c r="D38">
        <f t="shared" si="2"/>
        <v>28.224</v>
      </c>
    </row>
    <row r="39" spans="1:4" ht="13.5">
      <c r="A39">
        <v>2.5</v>
      </c>
      <c r="B39">
        <f t="shared" si="1"/>
        <v>24.5</v>
      </c>
      <c r="C39">
        <f t="shared" si="0"/>
        <v>88.2</v>
      </c>
      <c r="D39">
        <f t="shared" si="2"/>
        <v>30.625</v>
      </c>
    </row>
    <row r="40" spans="1:4" ht="13.5">
      <c r="A40">
        <v>2.6</v>
      </c>
      <c r="B40">
        <f t="shared" si="1"/>
        <v>25.480000000000004</v>
      </c>
      <c r="C40">
        <f t="shared" si="0"/>
        <v>91.72800000000001</v>
      </c>
      <c r="D40">
        <f t="shared" si="2"/>
        <v>33.12400000000001</v>
      </c>
    </row>
    <row r="41" spans="1:4" ht="13.5">
      <c r="A41">
        <v>2.7</v>
      </c>
      <c r="B41">
        <f t="shared" si="1"/>
        <v>26.460000000000004</v>
      </c>
      <c r="C41">
        <f t="shared" si="0"/>
        <v>95.25600000000001</v>
      </c>
      <c r="D41">
        <f t="shared" si="2"/>
        <v>35.72100000000001</v>
      </c>
    </row>
    <row r="42" spans="1:4" ht="13.5">
      <c r="A42">
        <v>2.8</v>
      </c>
      <c r="B42">
        <f t="shared" si="1"/>
        <v>27.44</v>
      </c>
      <c r="C42">
        <f t="shared" si="0"/>
        <v>98.784</v>
      </c>
      <c r="D42">
        <f t="shared" si="2"/>
        <v>38.416</v>
      </c>
    </row>
    <row r="43" spans="1:4" ht="13.5">
      <c r="A43">
        <v>2.9</v>
      </c>
      <c r="B43">
        <f t="shared" si="1"/>
        <v>28.42</v>
      </c>
      <c r="C43">
        <f t="shared" si="0"/>
        <v>102.312</v>
      </c>
      <c r="D43">
        <f t="shared" si="2"/>
        <v>41.209</v>
      </c>
    </row>
    <row r="44" spans="1:4" ht="13.5">
      <c r="A44">
        <v>3</v>
      </c>
      <c r="B44">
        <f t="shared" si="1"/>
        <v>29.400000000000002</v>
      </c>
      <c r="C44">
        <f t="shared" si="0"/>
        <v>105.84000000000002</v>
      </c>
      <c r="D44">
        <f t="shared" si="2"/>
        <v>44.1</v>
      </c>
    </row>
  </sheetData>
  <sheetProtection/>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D224"/>
  <sheetViews>
    <sheetView zoomScalePageLayoutView="0" workbookViewId="0" topLeftCell="A1">
      <selection activeCell="A1" sqref="A1"/>
    </sheetView>
  </sheetViews>
  <sheetFormatPr defaultColWidth="9.140625" defaultRowHeight="15"/>
  <cols>
    <col min="1" max="1" width="19.7109375" style="0" bestFit="1" customWidth="1"/>
  </cols>
  <sheetData>
    <row r="1" spans="1:3" ht="15">
      <c r="A1" t="s">
        <v>19</v>
      </c>
      <c r="B1" s="1">
        <v>1000</v>
      </c>
      <c r="C1" t="s">
        <v>77</v>
      </c>
    </row>
    <row r="2" spans="1:3" ht="15">
      <c r="A2" t="s">
        <v>20</v>
      </c>
      <c r="B2" s="1">
        <v>0.1</v>
      </c>
      <c r="C2" t="s">
        <v>78</v>
      </c>
    </row>
    <row r="3" spans="1:3" ht="15">
      <c r="A3" t="s">
        <v>79</v>
      </c>
      <c r="B3" s="1">
        <v>0.1</v>
      </c>
      <c r="C3" t="s">
        <v>80</v>
      </c>
    </row>
    <row r="6" spans="1:3" ht="15">
      <c r="A6" t="s">
        <v>81</v>
      </c>
      <c r="B6" s="3">
        <f>SQRT(B1/B3)*B2</f>
        <v>10</v>
      </c>
      <c r="C6" t="s">
        <v>63</v>
      </c>
    </row>
    <row r="10" spans="1:3" ht="15">
      <c r="A10" t="s">
        <v>83</v>
      </c>
      <c r="B10">
        <f>B6</f>
        <v>10</v>
      </c>
      <c r="C10" t="s">
        <v>63</v>
      </c>
    </row>
    <row r="11" spans="1:3" ht="15">
      <c r="A11" t="s">
        <v>84</v>
      </c>
      <c r="B11" s="1">
        <v>40</v>
      </c>
      <c r="C11" t="s">
        <v>82</v>
      </c>
    </row>
    <row r="12" spans="1:2" ht="15">
      <c r="A12" t="s">
        <v>21</v>
      </c>
      <c r="B12">
        <v>9.8</v>
      </c>
    </row>
    <row r="14" spans="1:4" ht="15">
      <c r="A14" t="s">
        <v>85</v>
      </c>
      <c r="B14">
        <f>B11*(3.141592/180)</f>
        <v>0.6981315555555556</v>
      </c>
      <c r="C14" t="s">
        <v>86</v>
      </c>
      <c r="D14" t="s">
        <v>87</v>
      </c>
    </row>
    <row r="15" spans="1:3" ht="15">
      <c r="A15" t="s">
        <v>22</v>
      </c>
      <c r="B15">
        <f>B10*COS(B14)</f>
        <v>7.660445364788412</v>
      </c>
      <c r="C15" t="s">
        <v>63</v>
      </c>
    </row>
    <row r="16" spans="1:3" ht="15">
      <c r="A16" t="s">
        <v>23</v>
      </c>
      <c r="B16">
        <f>B10*SIN(B14)</f>
        <v>6.427874984245705</v>
      </c>
      <c r="C16" t="s">
        <v>63</v>
      </c>
    </row>
    <row r="19" spans="1:3" ht="15">
      <c r="A19" s="4" t="s">
        <v>24</v>
      </c>
      <c r="B19" t="s">
        <v>25</v>
      </c>
      <c r="C19" t="s">
        <v>26</v>
      </c>
    </row>
    <row r="20" spans="1:3" ht="15">
      <c r="A20">
        <v>0</v>
      </c>
      <c r="B20" s="2">
        <f aca="true" t="shared" si="0" ref="B20:B50">$B$15*A20</f>
        <v>0</v>
      </c>
      <c r="C20" s="2">
        <f aca="true" t="shared" si="1" ref="C20:C50">$B$16*A20-0.5*$B$12*A20*A20</f>
        <v>0</v>
      </c>
    </row>
    <row r="21" spans="1:3" ht="13.5">
      <c r="A21">
        <v>0.1</v>
      </c>
      <c r="B21" s="2">
        <f t="shared" si="0"/>
        <v>0.7660445364788413</v>
      </c>
      <c r="C21" s="2">
        <f t="shared" si="1"/>
        <v>0.5937874984245705</v>
      </c>
    </row>
    <row r="22" spans="1:3" ht="13.5">
      <c r="A22">
        <v>0.2</v>
      </c>
      <c r="B22" s="2">
        <f t="shared" si="0"/>
        <v>1.5320890729576826</v>
      </c>
      <c r="C22" s="2">
        <f t="shared" si="1"/>
        <v>1.089574996849141</v>
      </c>
    </row>
    <row r="23" spans="1:3" ht="13.5">
      <c r="A23">
        <v>0.3</v>
      </c>
      <c r="B23" s="2">
        <f t="shared" si="0"/>
        <v>2.2981336094365235</v>
      </c>
      <c r="C23" s="2">
        <f t="shared" si="1"/>
        <v>1.4873624952737112</v>
      </c>
    </row>
    <row r="24" spans="1:3" ht="13.5">
      <c r="A24">
        <v>0.4</v>
      </c>
      <c r="B24" s="2">
        <f t="shared" si="0"/>
        <v>3.064178145915365</v>
      </c>
      <c r="C24" s="2">
        <f t="shared" si="1"/>
        <v>1.7871499936982818</v>
      </c>
    </row>
    <row r="25" spans="1:3" ht="13.5">
      <c r="A25">
        <v>0.5</v>
      </c>
      <c r="B25" s="2">
        <f t="shared" si="0"/>
        <v>3.830222682394206</v>
      </c>
      <c r="C25" s="2">
        <f t="shared" si="1"/>
        <v>1.9889374921228522</v>
      </c>
    </row>
    <row r="26" spans="1:3" ht="13.5">
      <c r="A26">
        <v>0.6</v>
      </c>
      <c r="B26" s="2">
        <f t="shared" si="0"/>
        <v>4.596267218873047</v>
      </c>
      <c r="C26" s="2">
        <f t="shared" si="1"/>
        <v>2.0927249905474223</v>
      </c>
    </row>
    <row r="27" spans="1:3" ht="13.5">
      <c r="A27">
        <v>0.7</v>
      </c>
      <c r="B27" s="2">
        <f t="shared" si="0"/>
        <v>5.362311755351888</v>
      </c>
      <c r="C27" s="2">
        <f t="shared" si="1"/>
        <v>2.098512488971993</v>
      </c>
    </row>
    <row r="28" spans="1:3" ht="13.5">
      <c r="A28">
        <v>0.8</v>
      </c>
      <c r="B28" s="2">
        <f t="shared" si="0"/>
        <v>6.12835629183073</v>
      </c>
      <c r="C28" s="2">
        <f t="shared" si="1"/>
        <v>2.0062999873965635</v>
      </c>
    </row>
    <row r="29" spans="1:3" ht="13.5">
      <c r="A29">
        <v>0.9</v>
      </c>
      <c r="B29" s="2">
        <f t="shared" si="0"/>
        <v>6.894400828309571</v>
      </c>
      <c r="C29" s="2">
        <f t="shared" si="1"/>
        <v>1.816087485821134</v>
      </c>
    </row>
    <row r="30" spans="1:3" ht="13.5">
      <c r="A30">
        <v>1</v>
      </c>
      <c r="B30" s="2">
        <f t="shared" si="0"/>
        <v>7.660445364788412</v>
      </c>
      <c r="C30" s="2">
        <f t="shared" si="1"/>
        <v>1.5278749842457042</v>
      </c>
    </row>
    <row r="31" spans="1:3" ht="13.5">
      <c r="A31">
        <v>1.1</v>
      </c>
      <c r="B31" s="2">
        <f t="shared" si="0"/>
        <v>8.426489901267255</v>
      </c>
      <c r="C31" s="2">
        <f t="shared" si="1"/>
        <v>1.1416624826702746</v>
      </c>
    </row>
    <row r="32" spans="1:3" ht="13.5">
      <c r="A32">
        <v>1.2</v>
      </c>
      <c r="B32" s="2">
        <f t="shared" si="0"/>
        <v>9.192534437746094</v>
      </c>
      <c r="C32" s="2">
        <f t="shared" si="1"/>
        <v>0.6574499810948451</v>
      </c>
    </row>
    <row r="33" spans="1:3" ht="13.5">
      <c r="A33">
        <v>1.3</v>
      </c>
      <c r="B33" s="2">
        <f t="shared" si="0"/>
        <v>9.958578974224936</v>
      </c>
      <c r="C33" s="2">
        <f t="shared" si="1"/>
        <v>0.07523747951941395</v>
      </c>
    </row>
    <row r="34" spans="1:3" ht="13.5">
      <c r="A34">
        <v>1.4</v>
      </c>
      <c r="B34" s="2">
        <f t="shared" si="0"/>
        <v>10.724623510703776</v>
      </c>
      <c r="C34" s="2">
        <f t="shared" si="1"/>
        <v>-0.6049750220560135</v>
      </c>
    </row>
    <row r="35" spans="1:3" ht="13.5">
      <c r="A35">
        <v>1.5</v>
      </c>
      <c r="B35" s="2">
        <f t="shared" si="0"/>
        <v>11.490668047182618</v>
      </c>
      <c r="C35" s="2">
        <f t="shared" si="1"/>
        <v>-1.3831875236314435</v>
      </c>
    </row>
    <row r="36" spans="1:3" ht="13.5">
      <c r="A36">
        <v>1.6</v>
      </c>
      <c r="B36" s="2">
        <f t="shared" si="0"/>
        <v>12.25671258366146</v>
      </c>
      <c r="C36" s="2">
        <f t="shared" si="1"/>
        <v>-2.259400025206874</v>
      </c>
    </row>
    <row r="37" spans="1:3" ht="13.5">
      <c r="A37">
        <v>1.7</v>
      </c>
      <c r="B37" s="2">
        <f t="shared" si="0"/>
        <v>13.0227571201403</v>
      </c>
      <c r="C37" s="2">
        <f t="shared" si="1"/>
        <v>-3.233612526782302</v>
      </c>
    </row>
    <row r="38" spans="1:3" ht="13.5">
      <c r="A38">
        <v>1.8</v>
      </c>
      <c r="B38" s="2">
        <f t="shared" si="0"/>
        <v>13.788801656619142</v>
      </c>
      <c r="C38" s="2">
        <f t="shared" si="1"/>
        <v>-4.305825028357733</v>
      </c>
    </row>
    <row r="39" spans="1:3" ht="13.5">
      <c r="A39">
        <v>1.9</v>
      </c>
      <c r="B39" s="2">
        <f t="shared" si="0"/>
        <v>14.554846193097982</v>
      </c>
      <c r="C39" s="2">
        <f t="shared" si="1"/>
        <v>-5.476037529933162</v>
      </c>
    </row>
    <row r="40" spans="1:3" ht="13.5">
      <c r="A40">
        <v>2</v>
      </c>
      <c r="B40" s="2">
        <f t="shared" si="0"/>
        <v>15.320890729576824</v>
      </c>
      <c r="C40" s="2">
        <f t="shared" si="1"/>
        <v>-6.744250031508592</v>
      </c>
    </row>
    <row r="41" spans="1:3" ht="13.5">
      <c r="A41">
        <v>2.1</v>
      </c>
      <c r="B41" s="2">
        <f t="shared" si="0"/>
        <v>16.086935266055665</v>
      </c>
      <c r="C41" s="2">
        <f t="shared" si="1"/>
        <v>-8.110462533084021</v>
      </c>
    </row>
    <row r="42" spans="1:3" ht="13.5">
      <c r="A42">
        <v>2.2</v>
      </c>
      <c r="B42" s="2">
        <f t="shared" si="0"/>
        <v>16.85297980253451</v>
      </c>
      <c r="C42" s="2">
        <f t="shared" si="1"/>
        <v>-9.574675034659453</v>
      </c>
    </row>
    <row r="43" spans="1:3" ht="13.5">
      <c r="A43">
        <v>2.3</v>
      </c>
      <c r="B43" s="2">
        <f t="shared" si="0"/>
        <v>17.619024339013347</v>
      </c>
      <c r="C43" s="2">
        <f t="shared" si="1"/>
        <v>-11.136887536234877</v>
      </c>
    </row>
    <row r="44" spans="1:3" ht="13.5">
      <c r="A44">
        <v>2.4</v>
      </c>
      <c r="B44" s="2">
        <f t="shared" si="0"/>
        <v>18.385068875492188</v>
      </c>
      <c r="C44" s="2">
        <f t="shared" si="1"/>
        <v>-12.79710003781031</v>
      </c>
    </row>
    <row r="45" spans="1:3" ht="13.5">
      <c r="A45">
        <v>2.5</v>
      </c>
      <c r="B45" s="2">
        <f t="shared" si="0"/>
        <v>19.151113411971032</v>
      </c>
      <c r="C45" s="2">
        <f t="shared" si="1"/>
        <v>-14.555312539385739</v>
      </c>
    </row>
    <row r="46" spans="1:3" ht="13.5">
      <c r="A46">
        <v>2.6</v>
      </c>
      <c r="B46" s="2">
        <f t="shared" si="0"/>
        <v>19.917157948449873</v>
      </c>
      <c r="C46" s="2">
        <f t="shared" si="1"/>
        <v>-16.411525040961177</v>
      </c>
    </row>
    <row r="47" spans="1:3" ht="13.5">
      <c r="A47">
        <v>2.7</v>
      </c>
      <c r="B47" s="2">
        <f t="shared" si="0"/>
        <v>20.683202484928714</v>
      </c>
      <c r="C47" s="2">
        <f t="shared" si="1"/>
        <v>-18.365737542536607</v>
      </c>
    </row>
    <row r="48" spans="1:3" ht="13.5">
      <c r="A48">
        <v>2.8</v>
      </c>
      <c r="B48" s="2">
        <f t="shared" si="0"/>
        <v>21.44924702140755</v>
      </c>
      <c r="C48" s="2">
        <f t="shared" si="1"/>
        <v>-20.417950044112025</v>
      </c>
    </row>
    <row r="49" spans="1:3" ht="13.5">
      <c r="A49">
        <v>2.9</v>
      </c>
      <c r="B49" s="2">
        <f t="shared" si="0"/>
        <v>22.215291557886395</v>
      </c>
      <c r="C49" s="2">
        <f t="shared" si="1"/>
        <v>-22.56816254568746</v>
      </c>
    </row>
    <row r="50" spans="1:3" ht="13.5">
      <c r="A50">
        <v>3</v>
      </c>
      <c r="B50" s="2">
        <f t="shared" si="0"/>
        <v>22.981336094365236</v>
      </c>
      <c r="C50" s="2">
        <f t="shared" si="1"/>
        <v>-24.816375047262888</v>
      </c>
    </row>
    <row r="55" spans="2:3" ht="13.5">
      <c r="B55" s="2"/>
      <c r="C55" s="2"/>
    </row>
    <row r="56" spans="2:3" ht="13.5">
      <c r="B56" s="2"/>
      <c r="C56" s="2"/>
    </row>
    <row r="57" spans="2:3" ht="13.5">
      <c r="B57" s="2"/>
      <c r="C57" s="2"/>
    </row>
    <row r="58" spans="2:3" ht="13.5">
      <c r="B58" s="2"/>
      <c r="C58" s="2"/>
    </row>
    <row r="59" spans="2:3" ht="13.5">
      <c r="B59" s="2"/>
      <c r="C59" s="2"/>
    </row>
    <row r="60" spans="2:3" ht="13.5">
      <c r="B60" s="2"/>
      <c r="C60" s="2"/>
    </row>
    <row r="61" spans="2:3" ht="13.5">
      <c r="B61" s="2"/>
      <c r="C61" s="2"/>
    </row>
    <row r="62" spans="2:3" ht="13.5">
      <c r="B62" s="2"/>
      <c r="C62" s="2"/>
    </row>
    <row r="63" spans="2:3" ht="13.5">
      <c r="B63" s="2"/>
      <c r="C63" s="2"/>
    </row>
    <row r="64" spans="2:3" ht="13.5">
      <c r="B64" s="2"/>
      <c r="C64" s="2"/>
    </row>
    <row r="65" spans="2:3" ht="13.5">
      <c r="B65" s="2"/>
      <c r="C65" s="2"/>
    </row>
    <row r="66" spans="2:3" ht="13.5">
      <c r="B66" s="2"/>
      <c r="C66" s="2"/>
    </row>
    <row r="67" spans="2:3" ht="13.5">
      <c r="B67" s="2"/>
      <c r="C67" s="2"/>
    </row>
    <row r="68" spans="2:3" ht="13.5">
      <c r="B68" s="2"/>
      <c r="C68" s="2"/>
    </row>
    <row r="69" spans="2:3" ht="13.5">
      <c r="B69" s="2"/>
      <c r="C69" s="2"/>
    </row>
    <row r="70" spans="2:3" ht="13.5">
      <c r="B70" s="2"/>
      <c r="C70" s="2"/>
    </row>
    <row r="71" spans="2:3" ht="13.5">
      <c r="B71" s="2"/>
      <c r="C71" s="2"/>
    </row>
    <row r="72" spans="2:3" ht="13.5">
      <c r="B72" s="2"/>
      <c r="C72" s="2"/>
    </row>
    <row r="73" spans="2:3" ht="13.5">
      <c r="B73" s="2"/>
      <c r="C73" s="2"/>
    </row>
    <row r="74" spans="2:3" ht="13.5">
      <c r="B74" s="2"/>
      <c r="C74" s="2"/>
    </row>
    <row r="75" spans="2:3" ht="13.5">
      <c r="B75" s="2"/>
      <c r="C75" s="2"/>
    </row>
    <row r="76" spans="2:3" ht="13.5">
      <c r="B76" s="2"/>
      <c r="C76" s="2"/>
    </row>
    <row r="77" spans="2:3" ht="13.5">
      <c r="B77" s="2"/>
      <c r="C77" s="2"/>
    </row>
    <row r="78" spans="2:3" ht="13.5">
      <c r="B78" s="2"/>
      <c r="C78" s="2"/>
    </row>
    <row r="79" spans="2:3" ht="13.5">
      <c r="B79" s="2"/>
      <c r="C79" s="2"/>
    </row>
    <row r="80" spans="2:3" ht="13.5">
      <c r="B80" s="2"/>
      <c r="C80" s="2"/>
    </row>
    <row r="81" spans="2:3" ht="13.5">
      <c r="B81" s="2"/>
      <c r="C81" s="2"/>
    </row>
    <row r="82" spans="2:3" ht="13.5">
      <c r="B82" s="2"/>
      <c r="C82" s="2"/>
    </row>
    <row r="83" spans="2:3" ht="13.5">
      <c r="B83" s="2"/>
      <c r="C83" s="2"/>
    </row>
    <row r="84" spans="2:3" ht="13.5">
      <c r="B84" s="2"/>
      <c r="C84" s="2"/>
    </row>
    <row r="85" spans="2:3" ht="13.5">
      <c r="B85" s="2"/>
      <c r="C85" s="2"/>
    </row>
    <row r="86" spans="2:3" ht="13.5">
      <c r="B86" s="2"/>
      <c r="C86" s="2"/>
    </row>
    <row r="87" spans="2:3" ht="13.5">
      <c r="B87" s="2"/>
      <c r="C87" s="2"/>
    </row>
    <row r="88" spans="2:3" ht="13.5">
      <c r="B88" s="2"/>
      <c r="C88" s="2"/>
    </row>
    <row r="89" spans="2:3" ht="13.5">
      <c r="B89" s="2"/>
      <c r="C89" s="2"/>
    </row>
    <row r="90" spans="2:3" ht="13.5">
      <c r="B90" s="2"/>
      <c r="C90" s="2"/>
    </row>
    <row r="91" spans="2:3" ht="13.5">
      <c r="B91" s="2"/>
      <c r="C91" s="2"/>
    </row>
    <row r="92" spans="2:3" ht="13.5">
      <c r="B92" s="2"/>
      <c r="C92" s="2"/>
    </row>
    <row r="93" spans="2:3" ht="13.5">
      <c r="B93" s="2"/>
      <c r="C93" s="2"/>
    </row>
    <row r="94" spans="2:3" ht="13.5">
      <c r="B94" s="2"/>
      <c r="C94" s="2"/>
    </row>
    <row r="95" spans="2:3" ht="13.5">
      <c r="B95" s="2"/>
      <c r="C95" s="2"/>
    </row>
    <row r="96" spans="2:3" ht="13.5">
      <c r="B96" s="2"/>
      <c r="C96" s="2"/>
    </row>
    <row r="97" spans="2:3" ht="13.5">
      <c r="B97" s="2"/>
      <c r="C97" s="2"/>
    </row>
    <row r="98" spans="2:3" ht="13.5">
      <c r="B98" s="2"/>
      <c r="C98" s="2"/>
    </row>
    <row r="99" spans="2:3" ht="13.5">
      <c r="B99" s="2"/>
      <c r="C99" s="2"/>
    </row>
    <row r="100" spans="2:3" ht="13.5">
      <c r="B100" s="2"/>
      <c r="C100" s="2"/>
    </row>
    <row r="101" spans="2:3" ht="13.5">
      <c r="B101" s="2"/>
      <c r="C101" s="2"/>
    </row>
    <row r="102" spans="2:3" ht="13.5">
      <c r="B102" s="2"/>
      <c r="C102" s="2"/>
    </row>
    <row r="103" spans="2:3" ht="13.5">
      <c r="B103" s="2"/>
      <c r="C103" s="2"/>
    </row>
    <row r="104" spans="2:3" ht="13.5">
      <c r="B104" s="2"/>
      <c r="C104" s="2"/>
    </row>
    <row r="105" spans="2:3" ht="13.5">
      <c r="B105" s="2"/>
      <c r="C105" s="2"/>
    </row>
    <row r="106" spans="2:3" ht="13.5">
      <c r="B106" s="2"/>
      <c r="C106" s="2"/>
    </row>
    <row r="107" spans="2:3" ht="13.5">
      <c r="B107" s="2"/>
      <c r="C107" s="2"/>
    </row>
    <row r="108" spans="2:3" ht="13.5">
      <c r="B108" s="2"/>
      <c r="C108" s="2"/>
    </row>
    <row r="109" spans="2:3" ht="13.5">
      <c r="B109" s="2"/>
      <c r="C109" s="2"/>
    </row>
    <row r="110" spans="2:3" ht="13.5">
      <c r="B110" s="2"/>
      <c r="C110" s="2"/>
    </row>
    <row r="111" spans="2:3" ht="13.5">
      <c r="B111" s="2"/>
      <c r="C111" s="2"/>
    </row>
    <row r="112" spans="2:3" ht="13.5">
      <c r="B112" s="2"/>
      <c r="C112" s="2"/>
    </row>
    <row r="113" spans="2:3" ht="13.5">
      <c r="B113" s="2"/>
      <c r="C113" s="2"/>
    </row>
    <row r="114" spans="2:3" ht="13.5">
      <c r="B114" s="2"/>
      <c r="C114" s="2"/>
    </row>
    <row r="115" spans="2:3" ht="13.5">
      <c r="B115" s="2"/>
      <c r="C115" s="2"/>
    </row>
    <row r="116" spans="2:3" ht="13.5">
      <c r="B116" s="2"/>
      <c r="C116" s="2"/>
    </row>
    <row r="117" spans="2:3" ht="13.5">
      <c r="B117" s="2"/>
      <c r="C117" s="2"/>
    </row>
    <row r="118" spans="2:3" ht="13.5">
      <c r="B118" s="2"/>
      <c r="C118" s="2"/>
    </row>
    <row r="119" spans="2:3" ht="13.5">
      <c r="B119" s="2"/>
      <c r="C119" s="2"/>
    </row>
    <row r="120" spans="2:3" ht="13.5">
      <c r="B120" s="2"/>
      <c r="C120" s="2"/>
    </row>
    <row r="121" spans="2:3" ht="13.5">
      <c r="B121" s="2"/>
      <c r="C121" s="2"/>
    </row>
    <row r="122" spans="2:3" ht="13.5">
      <c r="B122" s="2"/>
      <c r="C122" s="2"/>
    </row>
    <row r="123" spans="2:3" ht="13.5">
      <c r="B123" s="2"/>
      <c r="C123" s="2"/>
    </row>
    <row r="124" spans="2:3" ht="13.5">
      <c r="B124" s="2"/>
      <c r="C124" s="2"/>
    </row>
    <row r="125" spans="2:3" ht="13.5">
      <c r="B125" s="2"/>
      <c r="C125" s="2"/>
    </row>
    <row r="126" spans="2:3" ht="13.5">
      <c r="B126" s="2"/>
      <c r="C126" s="2"/>
    </row>
    <row r="127" spans="2:3" ht="13.5">
      <c r="B127" s="2"/>
      <c r="C127" s="2"/>
    </row>
    <row r="128" spans="2:3" ht="13.5">
      <c r="B128" s="2"/>
      <c r="C128" s="2"/>
    </row>
    <row r="129" spans="2:3" ht="13.5">
      <c r="B129" s="2"/>
      <c r="C129" s="2"/>
    </row>
    <row r="130" spans="2:3" ht="13.5">
      <c r="B130" s="2"/>
      <c r="C130" s="2"/>
    </row>
    <row r="131" spans="2:3" ht="13.5">
      <c r="B131" s="2"/>
      <c r="C131" s="2"/>
    </row>
    <row r="132" spans="2:3" ht="13.5">
      <c r="B132" s="2"/>
      <c r="C132" s="2"/>
    </row>
    <row r="133" spans="2:3" ht="13.5">
      <c r="B133" s="2"/>
      <c r="C133" s="2"/>
    </row>
    <row r="134" spans="2:3" ht="13.5">
      <c r="B134" s="2"/>
      <c r="C134" s="2"/>
    </row>
    <row r="135" spans="2:3" ht="13.5">
      <c r="B135" s="2"/>
      <c r="C135" s="2"/>
    </row>
    <row r="136" spans="2:3" ht="13.5">
      <c r="B136" s="2"/>
      <c r="C136" s="2"/>
    </row>
    <row r="137" spans="2:3" ht="13.5">
      <c r="B137" s="2"/>
      <c r="C137" s="2"/>
    </row>
    <row r="138" spans="2:3" ht="13.5">
      <c r="B138" s="2"/>
      <c r="C138" s="2"/>
    </row>
    <row r="139" spans="2:3" ht="13.5">
      <c r="B139" s="2"/>
      <c r="C139" s="2"/>
    </row>
    <row r="140" spans="2:3" ht="13.5">
      <c r="B140" s="2"/>
      <c r="C140" s="2"/>
    </row>
    <row r="141" spans="2:3" ht="13.5">
      <c r="B141" s="2"/>
      <c r="C141" s="2"/>
    </row>
    <row r="142" spans="2:3" ht="13.5">
      <c r="B142" s="2"/>
      <c r="C142" s="2"/>
    </row>
    <row r="143" spans="2:3" ht="13.5">
      <c r="B143" s="2"/>
      <c r="C143" s="2"/>
    </row>
    <row r="144" spans="2:3" ht="13.5">
      <c r="B144" s="2"/>
      <c r="C144" s="2"/>
    </row>
    <row r="145" spans="2:3" ht="13.5">
      <c r="B145" s="2"/>
      <c r="C145" s="2"/>
    </row>
    <row r="146" spans="2:3" ht="13.5">
      <c r="B146" s="2"/>
      <c r="C146" s="2"/>
    </row>
    <row r="147" spans="2:3" ht="13.5">
      <c r="B147" s="2"/>
      <c r="C147" s="2"/>
    </row>
    <row r="148" spans="2:3" ht="13.5">
      <c r="B148" s="2"/>
      <c r="C148" s="2"/>
    </row>
    <row r="149" spans="2:3" ht="13.5">
      <c r="B149" s="2"/>
      <c r="C149" s="2"/>
    </row>
    <row r="150" spans="2:3" ht="13.5">
      <c r="B150" s="2"/>
      <c r="C150" s="2"/>
    </row>
    <row r="151" spans="2:3" ht="13.5">
      <c r="B151" s="2"/>
      <c r="C151" s="2"/>
    </row>
    <row r="152" spans="2:3" ht="13.5">
      <c r="B152" s="2"/>
      <c r="C152" s="2"/>
    </row>
    <row r="153" spans="2:3" ht="13.5">
      <c r="B153" s="2"/>
      <c r="C153" s="2"/>
    </row>
    <row r="154" spans="2:3" ht="13.5">
      <c r="B154" s="2"/>
      <c r="C154" s="2"/>
    </row>
    <row r="155" spans="2:3" ht="13.5">
      <c r="B155" s="2"/>
      <c r="C155" s="2"/>
    </row>
    <row r="156" spans="2:3" ht="13.5">
      <c r="B156" s="2"/>
      <c r="C156" s="2"/>
    </row>
    <row r="157" spans="2:3" ht="13.5">
      <c r="B157" s="2"/>
      <c r="C157" s="2"/>
    </row>
    <row r="158" spans="2:3" ht="13.5">
      <c r="B158" s="2"/>
      <c r="C158" s="2"/>
    </row>
    <row r="159" spans="2:3" ht="13.5">
      <c r="B159" s="2"/>
      <c r="C159" s="2"/>
    </row>
    <row r="160" spans="2:3" ht="13.5">
      <c r="B160" s="2"/>
      <c r="C160" s="2"/>
    </row>
    <row r="161" spans="2:3" ht="13.5">
      <c r="B161" s="2"/>
      <c r="C161" s="2"/>
    </row>
    <row r="162" spans="2:3" ht="13.5">
      <c r="B162" s="2"/>
      <c r="C162" s="2"/>
    </row>
    <row r="163" spans="2:3" ht="13.5">
      <c r="B163" s="2"/>
      <c r="C163" s="2"/>
    </row>
    <row r="164" spans="2:3" ht="13.5">
      <c r="B164" s="2"/>
      <c r="C164" s="2"/>
    </row>
    <row r="165" spans="2:3" ht="13.5">
      <c r="B165" s="2"/>
      <c r="C165" s="2"/>
    </row>
    <row r="166" spans="2:3" ht="13.5">
      <c r="B166" s="2"/>
      <c r="C166" s="2"/>
    </row>
    <row r="167" spans="2:3" ht="13.5">
      <c r="B167" s="2"/>
      <c r="C167" s="2"/>
    </row>
    <row r="168" spans="2:3" ht="13.5">
      <c r="B168" s="2"/>
      <c r="C168" s="2"/>
    </row>
    <row r="169" spans="2:3" ht="13.5">
      <c r="B169" s="2"/>
      <c r="C169" s="2"/>
    </row>
    <row r="170" spans="2:3" ht="13.5">
      <c r="B170" s="2"/>
      <c r="C170" s="2"/>
    </row>
    <row r="171" spans="2:3" ht="13.5">
      <c r="B171" s="2"/>
      <c r="C171" s="2"/>
    </row>
    <row r="172" spans="2:3" ht="13.5">
      <c r="B172" s="2"/>
      <c r="C172" s="2"/>
    </row>
    <row r="173" spans="2:3" ht="13.5">
      <c r="B173" s="2"/>
      <c r="C173" s="2"/>
    </row>
    <row r="174" spans="2:3" ht="13.5">
      <c r="B174" s="2"/>
      <c r="C174" s="2"/>
    </row>
    <row r="175" spans="2:3" ht="13.5">
      <c r="B175" s="2"/>
      <c r="C175" s="2"/>
    </row>
    <row r="176" spans="2:3" ht="13.5">
      <c r="B176" s="2"/>
      <c r="C176" s="2"/>
    </row>
    <row r="177" spans="2:3" ht="13.5">
      <c r="B177" s="2"/>
      <c r="C177" s="2"/>
    </row>
    <row r="178" spans="2:3" ht="13.5">
      <c r="B178" s="2"/>
      <c r="C178" s="2"/>
    </row>
    <row r="179" spans="2:3" ht="13.5">
      <c r="B179" s="2"/>
      <c r="C179" s="2"/>
    </row>
    <row r="180" spans="2:3" ht="13.5">
      <c r="B180" s="2"/>
      <c r="C180" s="2"/>
    </row>
    <row r="181" spans="2:3" ht="13.5">
      <c r="B181" s="2"/>
      <c r="C181" s="2"/>
    </row>
    <row r="182" spans="2:3" ht="13.5">
      <c r="B182" s="2"/>
      <c r="C182" s="2"/>
    </row>
    <row r="183" spans="2:3" ht="13.5">
      <c r="B183" s="2"/>
      <c r="C183" s="2"/>
    </row>
    <row r="184" spans="2:3" ht="13.5">
      <c r="B184" s="2"/>
      <c r="C184" s="2"/>
    </row>
    <row r="185" spans="2:3" ht="13.5">
      <c r="B185" s="2"/>
      <c r="C185" s="2"/>
    </row>
    <row r="186" spans="2:3" ht="13.5">
      <c r="B186" s="2"/>
      <c r="C186" s="2"/>
    </row>
    <row r="187" spans="2:3" ht="13.5">
      <c r="B187" s="2"/>
      <c r="C187" s="2"/>
    </row>
    <row r="188" spans="2:3" ht="13.5">
      <c r="B188" s="2"/>
      <c r="C188" s="2"/>
    </row>
    <row r="189" spans="2:3" ht="13.5">
      <c r="B189" s="2"/>
      <c r="C189" s="2"/>
    </row>
    <row r="190" spans="2:3" ht="13.5">
      <c r="B190" s="2"/>
      <c r="C190" s="2"/>
    </row>
    <row r="191" spans="2:3" ht="13.5">
      <c r="B191" s="2"/>
      <c r="C191" s="2"/>
    </row>
    <row r="192" spans="2:3" ht="13.5">
      <c r="B192" s="2"/>
      <c r="C192" s="2"/>
    </row>
    <row r="193" spans="2:3" ht="13.5">
      <c r="B193" s="2"/>
      <c r="C193" s="2"/>
    </row>
    <row r="194" spans="2:3" ht="13.5">
      <c r="B194" s="2"/>
      <c r="C194" s="2"/>
    </row>
    <row r="195" spans="2:3" ht="13.5">
      <c r="B195" s="2"/>
      <c r="C195" s="2"/>
    </row>
    <row r="196" spans="2:3" ht="13.5">
      <c r="B196" s="2"/>
      <c r="C196" s="2"/>
    </row>
    <row r="197" spans="2:3" ht="13.5">
      <c r="B197" s="2"/>
      <c r="C197" s="2"/>
    </row>
    <row r="198" spans="2:3" ht="13.5">
      <c r="B198" s="2"/>
      <c r="C198" s="2"/>
    </row>
    <row r="199" spans="2:3" ht="13.5">
      <c r="B199" s="2"/>
      <c r="C199" s="2"/>
    </row>
    <row r="200" spans="2:3" ht="13.5">
      <c r="B200" s="2"/>
      <c r="C200" s="2"/>
    </row>
    <row r="201" spans="2:3" ht="13.5">
      <c r="B201" s="2"/>
      <c r="C201" s="2"/>
    </row>
    <row r="202" spans="2:3" ht="13.5">
      <c r="B202" s="2"/>
      <c r="C202" s="2"/>
    </row>
    <row r="203" spans="2:3" ht="13.5">
      <c r="B203" s="2"/>
      <c r="C203" s="2"/>
    </row>
    <row r="204" spans="2:3" ht="13.5">
      <c r="B204" s="2"/>
      <c r="C204" s="2"/>
    </row>
    <row r="205" spans="2:3" ht="13.5">
      <c r="B205" s="2"/>
      <c r="C205" s="2"/>
    </row>
    <row r="206" spans="2:3" ht="13.5">
      <c r="B206" s="2"/>
      <c r="C206" s="2"/>
    </row>
    <row r="207" spans="2:3" ht="13.5">
      <c r="B207" s="2"/>
      <c r="C207" s="2"/>
    </row>
    <row r="208" spans="2:3" ht="13.5">
      <c r="B208" s="2"/>
      <c r="C208" s="2"/>
    </row>
    <row r="209" spans="2:3" ht="13.5">
      <c r="B209" s="2"/>
      <c r="C209" s="2"/>
    </row>
    <row r="210" spans="2:3" ht="13.5">
      <c r="B210" s="2"/>
      <c r="C210" s="2"/>
    </row>
    <row r="211" spans="2:3" ht="13.5">
      <c r="B211" s="2"/>
      <c r="C211" s="2"/>
    </row>
    <row r="212" spans="2:3" ht="13.5">
      <c r="B212" s="2"/>
      <c r="C212" s="2"/>
    </row>
    <row r="213" spans="2:3" ht="13.5">
      <c r="B213" s="2"/>
      <c r="C213" s="2"/>
    </row>
    <row r="214" spans="2:3" ht="13.5">
      <c r="B214" s="2"/>
      <c r="C214" s="2"/>
    </row>
    <row r="215" spans="2:3" ht="13.5">
      <c r="B215" s="2"/>
      <c r="C215" s="2"/>
    </row>
    <row r="216" spans="2:3" ht="13.5">
      <c r="B216" s="2"/>
      <c r="C216" s="2"/>
    </row>
    <row r="217" spans="2:3" ht="13.5">
      <c r="B217" s="2"/>
      <c r="C217" s="2"/>
    </row>
    <row r="218" spans="2:3" ht="13.5">
      <c r="B218" s="2"/>
      <c r="C218" s="2"/>
    </row>
    <row r="219" spans="2:3" ht="13.5">
      <c r="B219" s="2"/>
      <c r="C219" s="2"/>
    </row>
    <row r="220" spans="2:3" ht="13.5">
      <c r="B220" s="2"/>
      <c r="C220" s="2"/>
    </row>
    <row r="221" spans="2:3" ht="13.5">
      <c r="B221" s="2"/>
      <c r="C221" s="2"/>
    </row>
    <row r="222" spans="2:3" ht="13.5">
      <c r="B222" s="2"/>
      <c r="C222" s="2"/>
    </row>
    <row r="223" spans="2:3" ht="13.5">
      <c r="B223" s="2"/>
      <c r="C223" s="2"/>
    </row>
    <row r="224" spans="2:3" ht="13.5">
      <c r="B224" s="2"/>
      <c r="C224" s="2"/>
    </row>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kaori</dc:creator>
  <cp:keywords/>
  <dc:description/>
  <cp:lastModifiedBy>kaori</cp:lastModifiedBy>
  <dcterms:created xsi:type="dcterms:W3CDTF">2010-09-01T08:07:12Z</dcterms:created>
  <dcterms:modified xsi:type="dcterms:W3CDTF">2010-11-16T02:33:22Z</dcterms:modified>
  <cp:category/>
  <cp:version/>
  <cp:contentType/>
  <cp:contentStatus/>
</cp:coreProperties>
</file>