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5" windowHeight="6270" activeTab="0"/>
  </bookViews>
  <sheets>
    <sheet name="サイジングシート" sheetId="1" r:id="rId1"/>
  </sheets>
  <definedNames>
    <definedName name="_xlnm._FilterDatabase" localSheetId="0" hidden="1">'サイジングシート'!$A$3:$Y$20</definedName>
    <definedName name="_xlnm.Print_Area" localSheetId="0">'サイジングシート'!$A$1:$W$48</definedName>
  </definedNames>
  <calcPr fullCalcOnLoad="1"/>
</workbook>
</file>

<file path=xl/sharedStrings.xml><?xml version="1.0" encoding="utf-8"?>
<sst xmlns="http://schemas.openxmlformats.org/spreadsheetml/2006/main" count="126" uniqueCount="83">
  <si>
    <t>IOPS</t>
  </si>
  <si>
    <t>容量(MB)</t>
  </si>
  <si>
    <t>サイズGB</t>
  </si>
  <si>
    <t>CPU供給量</t>
  </si>
  <si>
    <t>メモリ供給量</t>
  </si>
  <si>
    <t>閾値 %</t>
  </si>
  <si>
    <t>クロック数Mhz</t>
  </si>
  <si>
    <t>メモリサイズMB</t>
  </si>
  <si>
    <t>閾値%</t>
  </si>
  <si>
    <t>統合サーバ</t>
  </si>
  <si>
    <t>　</t>
  </si>
  <si>
    <t>ライセンス等によるクラスタの分類</t>
  </si>
  <si>
    <t>ネットワークやセキュリティによるクラスタの分類</t>
  </si>
  <si>
    <t>総物理コア数</t>
  </si>
  <si>
    <t>ESXi台数の変動要素＝クラスタ（ESXiのグループ）の分類</t>
  </si>
  <si>
    <t>クラスタ毎に余剰として追加する物理サーバ数＝最低１台追加　＃vSphere5では最大32台でクラスタが組める</t>
  </si>
  <si>
    <t>①</t>
  </si>
  <si>
    <t>②</t>
  </si>
  <si>
    <t>③</t>
  </si>
  <si>
    <t>④</t>
  </si>
  <si>
    <t>メモリ観点の台数(台）</t>
  </si>
  <si>
    <t>使用率%</t>
  </si>
  <si>
    <t>使用量GB</t>
  </si>
  <si>
    <t>CPU量観点の台数(台）</t>
  </si>
  <si>
    <t>Disk  MB/sec</t>
  </si>
  <si>
    <t>Net MB/sec</t>
  </si>
  <si>
    <t>クラスタ数</t>
  </si>
  <si>
    <t>合計ESXi台数</t>
  </si>
  <si>
    <t>自動集計</t>
  </si>
  <si>
    <t>入力可能(白）</t>
  </si>
  <si>
    <t>MB/Sec</t>
  </si>
  <si>
    <t>MB/sec</t>
  </si>
  <si>
    <t>Memory 
OverCommit</t>
  </si>
  <si>
    <t>NW</t>
  </si>
  <si>
    <r>
      <rPr>
        <sz val="10"/>
        <color indexed="8"/>
        <rFont val="メイリオ"/>
        <family val="3"/>
      </rPr>
      <t>サーバモデルやvSphere ライセンスによるクラスタの分類</t>
    </r>
  </si>
  <si>
    <r>
      <t>ESXi</t>
    </r>
    <r>
      <rPr>
        <i/>
        <sz val="10"/>
        <color indexed="8"/>
        <rFont val="メイリオ"/>
        <family val="3"/>
      </rPr>
      <t>台数</t>
    </r>
  </si>
  <si>
    <r>
      <t>HA</t>
    </r>
    <r>
      <rPr>
        <i/>
        <sz val="10"/>
        <color indexed="8"/>
        <rFont val="メイリオ"/>
        <family val="3"/>
      </rPr>
      <t>余剰台数</t>
    </r>
  </si>
  <si>
    <t>OS</t>
  </si>
  <si>
    <t xml:space="preserve">メモリ使用量MB
</t>
  </si>
  <si>
    <t>ネットワーク</t>
  </si>
  <si>
    <t>ホスト名</t>
  </si>
  <si>
    <r>
      <rPr>
        <sz val="10"/>
        <color indexed="9"/>
        <rFont val="メイリオ"/>
        <family val="3"/>
      </rPr>
      <t>物理サイズ</t>
    </r>
  </si>
  <si>
    <r>
      <rPr>
        <sz val="10"/>
        <color indexed="9"/>
        <rFont val="メイリオ"/>
        <family val="3"/>
      </rPr>
      <t>必要ESXi数</t>
    </r>
  </si>
  <si>
    <t>Socket数</t>
  </si>
  <si>
    <t>Core数</t>
  </si>
  <si>
    <t xml:space="preserve">CPU使用率
</t>
  </si>
  <si>
    <t>CPU消費量 Mhz</t>
  </si>
  <si>
    <t>メモリ使用率</t>
  </si>
  <si>
    <t>Interface種別</t>
  </si>
  <si>
    <t>システム名</t>
  </si>
  <si>
    <r>
      <rPr>
        <sz val="10"/>
        <color indexed="9"/>
        <rFont val="メイリオ"/>
        <family val="3"/>
      </rPr>
      <t>メモリ</t>
    </r>
  </si>
  <si>
    <r>
      <rPr>
        <sz val="10"/>
        <color indexed="9"/>
        <rFont val="メイリオ"/>
        <family val="3"/>
      </rPr>
      <t>ディスク</t>
    </r>
  </si>
  <si>
    <r>
      <t>ESXi</t>
    </r>
    <r>
      <rPr>
        <sz val="10"/>
        <color indexed="8"/>
        <rFont val="メイリオ"/>
        <family val="3"/>
      </rPr>
      <t>サーバ</t>
    </r>
  </si>
  <si>
    <t>RU（Tower=４U仮定、
不明なものは1U ,500W 仮定)</t>
  </si>
  <si>
    <t>消費電力W
(Web記載の最大W)</t>
  </si>
  <si>
    <t>データベース</t>
  </si>
  <si>
    <t>総コア数</t>
  </si>
  <si>
    <t>New</t>
  </si>
  <si>
    <t>vCenter サーバ</t>
  </si>
  <si>
    <t>用途</t>
  </si>
  <si>
    <t xml:space="preserve">vCenter </t>
  </si>
  <si>
    <t>Apps</t>
  </si>
  <si>
    <t>文書管理システム</t>
  </si>
  <si>
    <t>DBサーバ</t>
  </si>
  <si>
    <t>Oracle 10g</t>
  </si>
  <si>
    <t>Windows Server 2008</t>
  </si>
  <si>
    <t>DISK総量(GB)
使用量ベース*1</t>
  </si>
  <si>
    <t>*1 ・・Disk使用総量はThinDisk利用と仮定し、実使用量 x 1.5としている。</t>
  </si>
  <si>
    <t>DISK総量(GB)
割当ベース</t>
  </si>
  <si>
    <t>APサーバ</t>
  </si>
  <si>
    <t>HostA</t>
  </si>
  <si>
    <t>HostB</t>
  </si>
  <si>
    <t>HostC</t>
  </si>
  <si>
    <t>vlan200</t>
  </si>
  <si>
    <t>人事システム</t>
  </si>
  <si>
    <t>SQL 2008</t>
  </si>
  <si>
    <t>クロック Mhz</t>
  </si>
  <si>
    <t>vlan100</t>
  </si>
  <si>
    <t>SAS</t>
  </si>
  <si>
    <t>vCPU per Core観点(台）</t>
  </si>
  <si>
    <t>vCPU per core*2</t>
  </si>
  <si>
    <t>*2・・HT有効とし物理コアx2 している。VMware統計では1.5 -2 vCPU per Logical Coreが平均的。</t>
  </si>
  <si>
    <t>CPU閾値はDRSを前提に設定されています。DRS無しの場合は、60％の6割程度に設定してください。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</si>
</sst>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0"/>
    <numFmt numFmtId="178" formatCode="0.000000"/>
    <numFmt numFmtId="179" formatCode="#,##0.0;[Red]\-#,##0.0"/>
    <numFmt numFmtId="180" formatCode="#,##0.0_ ;[Red]\-#,##0.0\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color indexed="9"/>
      <name val="メイリオ"/>
      <family val="3"/>
    </font>
    <font>
      <sz val="10"/>
      <color indexed="8"/>
      <name val="メイリオ"/>
      <family val="3"/>
    </font>
    <font>
      <i/>
      <sz val="10"/>
      <color indexed="8"/>
      <name val="メイリオ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i/>
      <sz val="10"/>
      <color indexed="8"/>
      <name val="メイリオ"/>
      <family val="3"/>
    </font>
    <font>
      <b/>
      <i/>
      <sz val="10"/>
      <color indexed="10"/>
      <name val="メイリオ"/>
      <family val="3"/>
    </font>
    <font>
      <sz val="10"/>
      <color indexed="10"/>
      <name val="メイリオ"/>
      <family val="3"/>
    </font>
    <font>
      <b/>
      <sz val="10"/>
      <color indexed="10"/>
      <name val="メイリオ"/>
      <family val="3"/>
    </font>
    <font>
      <b/>
      <sz val="10"/>
      <color indexed="19"/>
      <name val="メイリオ"/>
      <family val="3"/>
    </font>
    <font>
      <sz val="10"/>
      <color indexed="21"/>
      <name val="メイリオ"/>
      <family val="3"/>
    </font>
    <font>
      <sz val="10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i/>
      <sz val="10"/>
      <color theme="1"/>
      <name val="メイリオ"/>
      <family val="3"/>
    </font>
    <font>
      <b/>
      <i/>
      <sz val="10"/>
      <color theme="1"/>
      <name val="メイリオ"/>
      <family val="3"/>
    </font>
    <font>
      <b/>
      <i/>
      <sz val="10"/>
      <color rgb="FFC00000"/>
      <name val="メイリオ"/>
      <family val="3"/>
    </font>
    <font>
      <sz val="10"/>
      <color rgb="FFFF0000"/>
      <name val="メイリオ"/>
      <family val="3"/>
    </font>
    <font>
      <b/>
      <sz val="10"/>
      <color rgb="FFC00000"/>
      <name val="メイリオ"/>
      <family val="3"/>
    </font>
    <font>
      <b/>
      <sz val="10"/>
      <color theme="5"/>
      <name val="メイリオ"/>
      <family val="3"/>
    </font>
    <font>
      <sz val="10"/>
      <color rgb="FF00B050"/>
      <name val="メイリオ"/>
      <family val="3"/>
    </font>
    <font>
      <sz val="10"/>
      <color rgb="FFC0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 vertical="center"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28" borderId="4" applyNumberFormat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38" fontId="48" fillId="0" borderId="10" xfId="50" applyFont="1" applyFill="1" applyBorder="1" applyAlignment="1">
      <alignment vertical="center"/>
    </xf>
    <xf numFmtId="0" fontId="49" fillId="30" borderId="10" xfId="0" applyFont="1" applyFill="1" applyBorder="1" applyAlignment="1">
      <alignment vertical="center"/>
    </xf>
    <xf numFmtId="179" fontId="49" fillId="30" borderId="10" xfId="5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0" fillId="31" borderId="10" xfId="0" applyFont="1" applyFill="1" applyBorder="1" applyAlignment="1">
      <alignment vertical="center"/>
    </xf>
    <xf numFmtId="0" fontId="48" fillId="31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31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9" fontId="52" fillId="31" borderId="10" xfId="43" applyFont="1" applyFill="1" applyBorder="1" applyAlignment="1">
      <alignment vertical="center"/>
    </xf>
    <xf numFmtId="40" fontId="48" fillId="31" borderId="10" xfId="5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8" fontId="48" fillId="32" borderId="10" xfId="50" applyFont="1" applyFill="1" applyBorder="1" applyAlignment="1">
      <alignment vertical="center"/>
    </xf>
    <xf numFmtId="0" fontId="48" fillId="32" borderId="10" xfId="0" applyFont="1" applyFill="1" applyBorder="1" applyAlignment="1">
      <alignment horizontal="center" vertical="top" wrapText="1"/>
    </xf>
    <xf numFmtId="0" fontId="48" fillId="32" borderId="10" xfId="0" applyFont="1" applyFill="1" applyBorder="1" applyAlignment="1">
      <alignment vertical="center"/>
    </xf>
    <xf numFmtId="0" fontId="53" fillId="32" borderId="10" xfId="0" applyFont="1" applyFill="1" applyBorder="1" applyAlignment="1">
      <alignment horizontal="center" vertical="top" wrapText="1"/>
    </xf>
    <xf numFmtId="3" fontId="48" fillId="32" borderId="10" xfId="0" applyNumberFormat="1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/>
    </xf>
    <xf numFmtId="38" fontId="49" fillId="33" borderId="10" xfId="50" applyFont="1" applyFill="1" applyBorder="1" applyAlignment="1">
      <alignment horizontal="center" vertical="center" wrapText="1"/>
    </xf>
    <xf numFmtId="38" fontId="53" fillId="0" borderId="10" xfId="50" applyFont="1" applyFill="1" applyBorder="1" applyAlignment="1">
      <alignment vertical="center"/>
    </xf>
    <xf numFmtId="38" fontId="53" fillId="0" borderId="10" xfId="50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vertical="center"/>
    </xf>
    <xf numFmtId="38" fontId="0" fillId="0" borderId="10" xfId="5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8" fontId="49" fillId="33" borderId="10" xfId="50" applyFont="1" applyFill="1" applyBorder="1" applyAlignment="1">
      <alignment horizontal="center" vertical="center"/>
    </xf>
    <xf numFmtId="38" fontId="54" fillId="31" borderId="10" xfId="0" applyNumberFormat="1" applyFont="1" applyFill="1" applyBorder="1" applyAlignment="1">
      <alignment horizontal="center"/>
    </xf>
    <xf numFmtId="179" fontId="54" fillId="31" borderId="10" xfId="50" applyNumberFormat="1" applyFont="1" applyFill="1" applyBorder="1" applyAlignment="1">
      <alignment horizontal="center"/>
    </xf>
    <xf numFmtId="179" fontId="49" fillId="30" borderId="10" xfId="50" applyNumberFormat="1" applyFont="1" applyFill="1" applyBorder="1" applyAlignment="1">
      <alignment vertical="center" wrapText="1"/>
    </xf>
    <xf numFmtId="38" fontId="55" fillId="31" borderId="10" xfId="0" applyNumberFormat="1" applyFont="1" applyFill="1" applyBorder="1" applyAlignment="1">
      <alignment horizontal="center" vertical="center"/>
    </xf>
    <xf numFmtId="38" fontId="48" fillId="0" borderId="0" xfId="50" applyFont="1" applyBorder="1" applyAlignment="1">
      <alignment horizontal="center" vertical="center"/>
    </xf>
    <xf numFmtId="38" fontId="48" fillId="32" borderId="0" xfId="50" applyFont="1" applyFill="1" applyBorder="1" applyAlignment="1">
      <alignment vertical="center"/>
    </xf>
    <xf numFmtId="38" fontId="53" fillId="0" borderId="0" xfId="50" applyFont="1" applyFill="1" applyBorder="1" applyAlignment="1">
      <alignment vertical="center"/>
    </xf>
    <xf numFmtId="38" fontId="48" fillId="0" borderId="0" xfId="50" applyFont="1" applyBorder="1" applyAlignment="1">
      <alignment vertical="center"/>
    </xf>
    <xf numFmtId="38" fontId="48" fillId="34" borderId="0" xfId="50" applyFont="1" applyFill="1" applyBorder="1" applyAlignment="1">
      <alignment vertical="center"/>
    </xf>
    <xf numFmtId="38" fontId="48" fillId="34" borderId="0" xfId="50" applyFont="1" applyFill="1" applyBorder="1" applyAlignment="1">
      <alignment horizontal="center" vertical="center"/>
    </xf>
    <xf numFmtId="179" fontId="48" fillId="34" borderId="0" xfId="50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76" fontId="48" fillId="0" borderId="0" xfId="0" applyNumberFormat="1" applyFont="1" applyBorder="1" applyAlignment="1">
      <alignment vertical="center"/>
    </xf>
    <xf numFmtId="179" fontId="49" fillId="0" borderId="0" xfId="50" applyNumberFormat="1" applyFont="1" applyFill="1" applyBorder="1" applyAlignment="1">
      <alignment vertical="center"/>
    </xf>
    <xf numFmtId="179" fontId="48" fillId="0" borderId="0" xfId="50" applyNumberFormat="1" applyFont="1" applyBorder="1" applyAlignment="1">
      <alignment vertical="center"/>
    </xf>
    <xf numFmtId="0" fontId="48" fillId="31" borderId="0" xfId="0" applyFont="1" applyFill="1" applyBorder="1" applyAlignment="1">
      <alignment vertical="center"/>
    </xf>
    <xf numFmtId="179" fontId="48" fillId="0" borderId="0" xfId="5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8" fontId="49" fillId="33" borderId="10" xfId="50" applyFont="1" applyFill="1" applyBorder="1" applyAlignment="1">
      <alignment vertical="center"/>
    </xf>
    <xf numFmtId="179" fontId="49" fillId="30" borderId="10" xfId="50" applyNumberFormat="1" applyFont="1" applyFill="1" applyBorder="1" applyAlignment="1">
      <alignment horizontal="center" vertical="center"/>
    </xf>
    <xf numFmtId="179" fontId="48" fillId="0" borderId="10" xfId="50" applyNumberFormat="1" applyFont="1" applyBorder="1" applyAlignment="1">
      <alignment horizontal="center" vertical="center"/>
    </xf>
    <xf numFmtId="179" fontId="48" fillId="0" borderId="10" xfId="50" applyNumberFormat="1" applyFont="1" applyBorder="1" applyAlignment="1">
      <alignment vertical="center"/>
    </xf>
    <xf numFmtId="179" fontId="48" fillId="31" borderId="10" xfId="50" applyNumberFormat="1" applyFont="1" applyFill="1" applyBorder="1" applyAlignment="1">
      <alignment vertical="center"/>
    </xf>
    <xf numFmtId="179" fontId="57" fillId="31" borderId="10" xfId="50" applyNumberFormat="1" applyFont="1" applyFill="1" applyBorder="1" applyAlignment="1">
      <alignment vertical="center"/>
    </xf>
    <xf numFmtId="179" fontId="48" fillId="31" borderId="10" xfId="5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38" fontId="48" fillId="31" borderId="10" xfId="50" applyFont="1" applyFill="1" applyBorder="1" applyAlignment="1">
      <alignment vertical="center"/>
    </xf>
    <xf numFmtId="38" fontId="53" fillId="31" borderId="10" xfId="50" applyFont="1" applyFill="1" applyBorder="1" applyAlignment="1">
      <alignment vertical="center"/>
    </xf>
    <xf numFmtId="38" fontId="49" fillId="33" borderId="10" xfId="50" applyFont="1" applyFill="1" applyBorder="1" applyAlignment="1">
      <alignment horizontal="center" vertical="center"/>
    </xf>
    <xf numFmtId="38" fontId="49" fillId="33" borderId="11" xfId="50" applyFont="1" applyFill="1" applyBorder="1" applyAlignment="1">
      <alignment horizontal="center" vertical="center"/>
    </xf>
    <xf numFmtId="38" fontId="49" fillId="33" borderId="12" xfId="50" applyFont="1" applyFill="1" applyBorder="1" applyAlignment="1">
      <alignment horizontal="center" vertical="center"/>
    </xf>
    <xf numFmtId="38" fontId="49" fillId="33" borderId="13" xfId="50" applyFont="1" applyFill="1" applyBorder="1" applyAlignment="1">
      <alignment horizontal="center" vertical="center"/>
    </xf>
    <xf numFmtId="38" fontId="54" fillId="31" borderId="10" xfId="50" applyFont="1" applyFill="1" applyBorder="1" applyAlignment="1">
      <alignment horizontal="center"/>
    </xf>
    <xf numFmtId="38" fontId="54" fillId="31" borderId="10" xfId="0" applyNumberFormat="1" applyFont="1" applyFill="1" applyBorder="1" applyAlignment="1">
      <alignment horizontal="center"/>
    </xf>
    <xf numFmtId="179" fontId="54" fillId="31" borderId="10" xfId="50" applyNumberFormat="1" applyFont="1" applyFill="1" applyBorder="1" applyAlignment="1">
      <alignment horizontal="center"/>
    </xf>
    <xf numFmtId="179" fontId="30" fillId="0" borderId="0" xfId="50" applyNumberFormat="1" applyFont="1" applyFill="1" applyBorder="1" applyAlignment="1">
      <alignment vertical="center"/>
    </xf>
    <xf numFmtId="179" fontId="30" fillId="0" borderId="0" xfId="5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view="pageBreakPreview" zoomScale="70" zoomScaleNormal="70" zoomScaleSheetLayoutView="70" workbookViewId="0" topLeftCell="F1">
      <selection activeCell="M8" sqref="M8"/>
    </sheetView>
  </sheetViews>
  <sheetFormatPr defaultColWidth="8.8515625" defaultRowHeight="15"/>
  <cols>
    <col min="1" max="1" width="34.57421875" style="39" customWidth="1"/>
    <col min="2" max="2" width="40.00390625" style="39" customWidth="1"/>
    <col min="3" max="3" width="17.8515625" style="40" bestFit="1" customWidth="1"/>
    <col min="4" max="4" width="19.421875" style="39" bestFit="1" customWidth="1"/>
    <col min="5" max="5" width="11.421875" style="39" bestFit="1" customWidth="1"/>
    <col min="6" max="6" width="23.7109375" style="39" bestFit="1" customWidth="1"/>
    <col min="7" max="7" width="12.140625" style="39" bestFit="1" customWidth="1"/>
    <col min="8" max="8" width="16.28125" style="39" hidden="1" customWidth="1"/>
    <col min="9" max="9" width="14.57421875" style="39" hidden="1" customWidth="1"/>
    <col min="10" max="10" width="14.00390625" style="40" customWidth="1"/>
    <col min="11" max="11" width="10.57421875" style="39" customWidth="1"/>
    <col min="12" max="12" width="11.421875" style="41" customWidth="1"/>
    <col min="13" max="13" width="13.8515625" style="41" customWidth="1"/>
    <col min="14" max="15" width="16.7109375" style="39" customWidth="1"/>
    <col min="16" max="16" width="13.00390625" style="39" customWidth="1"/>
    <col min="17" max="17" width="12.421875" style="39" customWidth="1"/>
    <col min="18" max="18" width="15.00390625" style="39" customWidth="1"/>
    <col min="19" max="20" width="12.421875" style="39" customWidth="1"/>
    <col min="21" max="21" width="9.28125" style="39" customWidth="1"/>
    <col min="22" max="22" width="9.421875" style="39" customWidth="1"/>
    <col min="23" max="23" width="11.7109375" style="39" customWidth="1"/>
    <col min="24" max="24" width="20.140625" style="39" customWidth="1"/>
    <col min="25" max="25" width="21.7109375" style="39" customWidth="1"/>
    <col min="26" max="16384" width="8.8515625" style="39" customWidth="1"/>
  </cols>
  <sheetData>
    <row r="1" spans="1:25" s="32" customFormat="1" ht="16.5">
      <c r="A1" s="27"/>
      <c r="B1" s="27"/>
      <c r="C1" s="48"/>
      <c r="D1" s="48"/>
      <c r="E1" s="48"/>
      <c r="F1" s="27"/>
      <c r="G1" s="2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32" customFormat="1" ht="16.5">
      <c r="A2" s="27"/>
      <c r="B2" s="27"/>
      <c r="C2" s="48"/>
      <c r="D2" s="48"/>
      <c r="E2" s="48"/>
      <c r="F2" s="27"/>
      <c r="G2" s="27"/>
      <c r="H2" s="58"/>
      <c r="I2" s="58"/>
      <c r="J2" s="58"/>
      <c r="K2" s="58"/>
      <c r="L2" s="58"/>
      <c r="M2" s="58"/>
      <c r="N2" s="58" t="s">
        <v>50</v>
      </c>
      <c r="O2" s="58"/>
      <c r="P2" s="58"/>
      <c r="Q2" s="59" t="s">
        <v>51</v>
      </c>
      <c r="R2" s="60"/>
      <c r="S2" s="60"/>
      <c r="T2" s="60"/>
      <c r="U2" s="60"/>
      <c r="V2" s="61"/>
      <c r="W2" s="27" t="s">
        <v>39</v>
      </c>
      <c r="X2" s="58" t="s">
        <v>41</v>
      </c>
      <c r="Y2" s="58"/>
    </row>
    <row r="3" spans="1:25" s="32" customFormat="1" ht="49.5">
      <c r="A3" s="27" t="s">
        <v>49</v>
      </c>
      <c r="B3" s="27" t="s">
        <v>59</v>
      </c>
      <c r="C3" s="27" t="s">
        <v>40</v>
      </c>
      <c r="D3" s="19" t="s">
        <v>61</v>
      </c>
      <c r="E3" s="27" t="s">
        <v>37</v>
      </c>
      <c r="F3" s="27" t="s">
        <v>55</v>
      </c>
      <c r="G3" s="27" t="s">
        <v>33</v>
      </c>
      <c r="H3" s="27" t="s">
        <v>43</v>
      </c>
      <c r="I3" s="27" t="s">
        <v>44</v>
      </c>
      <c r="J3" s="27" t="s">
        <v>56</v>
      </c>
      <c r="K3" s="27" t="s">
        <v>76</v>
      </c>
      <c r="L3" s="20" t="s">
        <v>45</v>
      </c>
      <c r="M3" s="27" t="s">
        <v>46</v>
      </c>
      <c r="N3" s="27" t="s">
        <v>1</v>
      </c>
      <c r="O3" s="27" t="s">
        <v>47</v>
      </c>
      <c r="P3" s="20" t="s">
        <v>38</v>
      </c>
      <c r="Q3" s="20" t="s">
        <v>48</v>
      </c>
      <c r="R3" s="27" t="s">
        <v>2</v>
      </c>
      <c r="S3" s="27" t="s">
        <v>21</v>
      </c>
      <c r="T3" s="27" t="s">
        <v>22</v>
      </c>
      <c r="U3" s="27" t="s">
        <v>0</v>
      </c>
      <c r="V3" s="27" t="s">
        <v>30</v>
      </c>
      <c r="W3" s="27" t="s">
        <v>31</v>
      </c>
      <c r="X3" s="20" t="s">
        <v>53</v>
      </c>
      <c r="Y3" s="20" t="s">
        <v>54</v>
      </c>
    </row>
    <row r="4" spans="1:25" s="33" customFormat="1" ht="27">
      <c r="A4" s="25" t="s">
        <v>62</v>
      </c>
      <c r="B4" s="26" t="s">
        <v>63</v>
      </c>
      <c r="C4" s="25" t="s">
        <v>70</v>
      </c>
      <c r="D4" s="16"/>
      <c r="E4" s="25" t="s">
        <v>65</v>
      </c>
      <c r="F4" s="25" t="s">
        <v>64</v>
      </c>
      <c r="G4" s="1" t="s">
        <v>73</v>
      </c>
      <c r="H4" s="15"/>
      <c r="I4" s="15"/>
      <c r="J4" s="16">
        <v>8</v>
      </c>
      <c r="K4" s="23">
        <v>2724</v>
      </c>
      <c r="L4" s="18">
        <v>10</v>
      </c>
      <c r="M4" s="56">
        <f aca="true" t="shared" si="0" ref="M4:M9">(J4*K4)*L4/100</f>
        <v>2179.2</v>
      </c>
      <c r="N4" s="24">
        <v>6144</v>
      </c>
      <c r="O4" s="13">
        <v>90</v>
      </c>
      <c r="P4" s="56">
        <f aca="true" t="shared" si="1" ref="P4:P9">N4*O4/100</f>
        <v>5529.6</v>
      </c>
      <c r="Q4" s="1" t="s">
        <v>78</v>
      </c>
      <c r="R4" s="24">
        <v>500</v>
      </c>
      <c r="S4" s="13">
        <v>50</v>
      </c>
      <c r="T4" s="56">
        <f aca="true" t="shared" si="2" ref="T4:T9">R4*S4/100</f>
        <v>250</v>
      </c>
      <c r="U4" s="13">
        <v>300</v>
      </c>
      <c r="V4" s="13">
        <v>0.5</v>
      </c>
      <c r="W4" s="13">
        <v>0.1</v>
      </c>
      <c r="X4" s="14"/>
      <c r="Y4" s="14"/>
    </row>
    <row r="5" spans="1:25" s="33" customFormat="1" ht="27">
      <c r="A5" s="25" t="s">
        <v>62</v>
      </c>
      <c r="B5" s="26" t="s">
        <v>69</v>
      </c>
      <c r="C5" s="25" t="s">
        <v>71</v>
      </c>
      <c r="D5" s="16"/>
      <c r="E5" s="25" t="s">
        <v>65</v>
      </c>
      <c r="F5" s="25"/>
      <c r="G5" s="1" t="s">
        <v>73</v>
      </c>
      <c r="H5" s="17"/>
      <c r="I5" s="15"/>
      <c r="J5" s="16">
        <v>4</v>
      </c>
      <c r="K5" s="23">
        <v>2800</v>
      </c>
      <c r="L5" s="18">
        <v>10</v>
      </c>
      <c r="M5" s="56">
        <f t="shared" si="0"/>
        <v>1120</v>
      </c>
      <c r="N5" s="24">
        <v>6144</v>
      </c>
      <c r="O5" s="13">
        <v>90</v>
      </c>
      <c r="P5" s="56">
        <f t="shared" si="1"/>
        <v>5529.6</v>
      </c>
      <c r="Q5" s="1" t="s">
        <v>78</v>
      </c>
      <c r="R5" s="24">
        <v>146</v>
      </c>
      <c r="S5" s="13">
        <v>60</v>
      </c>
      <c r="T5" s="56">
        <f t="shared" si="2"/>
        <v>87.6</v>
      </c>
      <c r="U5" s="13">
        <v>50</v>
      </c>
      <c r="V5" s="13">
        <v>0.5</v>
      </c>
      <c r="W5" s="13">
        <v>0.1</v>
      </c>
      <c r="X5" s="14"/>
      <c r="Y5" s="14"/>
    </row>
    <row r="6" spans="1:25" s="33" customFormat="1" ht="27">
      <c r="A6" s="25" t="s">
        <v>62</v>
      </c>
      <c r="B6" s="26" t="s">
        <v>69</v>
      </c>
      <c r="C6" s="25" t="s">
        <v>72</v>
      </c>
      <c r="D6" s="16"/>
      <c r="E6" s="25" t="s">
        <v>65</v>
      </c>
      <c r="F6" s="25"/>
      <c r="G6" s="1" t="s">
        <v>73</v>
      </c>
      <c r="H6" s="17"/>
      <c r="I6" s="15"/>
      <c r="J6" s="16">
        <v>4</v>
      </c>
      <c r="K6" s="23">
        <v>2800</v>
      </c>
      <c r="L6" s="18">
        <v>10</v>
      </c>
      <c r="M6" s="56">
        <f t="shared" si="0"/>
        <v>1120</v>
      </c>
      <c r="N6" s="24">
        <v>6144</v>
      </c>
      <c r="O6" s="13">
        <v>90</v>
      </c>
      <c r="P6" s="56">
        <f t="shared" si="1"/>
        <v>5529.6</v>
      </c>
      <c r="Q6" s="1" t="s">
        <v>78</v>
      </c>
      <c r="R6" s="24">
        <v>146</v>
      </c>
      <c r="S6" s="13">
        <v>60</v>
      </c>
      <c r="T6" s="56">
        <f t="shared" si="2"/>
        <v>87.6</v>
      </c>
      <c r="U6" s="13">
        <v>50</v>
      </c>
      <c r="V6" s="13">
        <v>0.5</v>
      </c>
      <c r="W6" s="13">
        <v>0.1</v>
      </c>
      <c r="X6" s="14"/>
      <c r="Y6" s="14"/>
    </row>
    <row r="7" spans="1:25" s="33" customFormat="1" ht="27">
      <c r="A7" s="25" t="s">
        <v>74</v>
      </c>
      <c r="B7" s="26" t="s">
        <v>63</v>
      </c>
      <c r="C7" s="25" t="s">
        <v>70</v>
      </c>
      <c r="D7" s="16"/>
      <c r="E7" s="25" t="s">
        <v>65</v>
      </c>
      <c r="F7" s="25" t="s">
        <v>75</v>
      </c>
      <c r="G7" s="1" t="s">
        <v>77</v>
      </c>
      <c r="H7" s="15"/>
      <c r="I7" s="15"/>
      <c r="J7" s="16">
        <v>4</v>
      </c>
      <c r="K7" s="23">
        <v>2724</v>
      </c>
      <c r="L7" s="18">
        <v>10</v>
      </c>
      <c r="M7" s="56">
        <f t="shared" si="0"/>
        <v>1089.6</v>
      </c>
      <c r="N7" s="24">
        <v>6144</v>
      </c>
      <c r="O7" s="13">
        <v>90</v>
      </c>
      <c r="P7" s="56">
        <f t="shared" si="1"/>
        <v>5529.6</v>
      </c>
      <c r="Q7" s="1" t="s">
        <v>78</v>
      </c>
      <c r="R7" s="24">
        <v>500</v>
      </c>
      <c r="S7" s="13">
        <v>50</v>
      </c>
      <c r="T7" s="56">
        <f t="shared" si="2"/>
        <v>250</v>
      </c>
      <c r="U7" s="13">
        <v>300</v>
      </c>
      <c r="V7" s="13">
        <v>0.5</v>
      </c>
      <c r="W7" s="13">
        <v>0.1</v>
      </c>
      <c r="X7" s="14"/>
      <c r="Y7" s="14"/>
    </row>
    <row r="8" spans="1:25" s="33" customFormat="1" ht="27">
      <c r="A8" s="25" t="s">
        <v>74</v>
      </c>
      <c r="B8" s="26" t="s">
        <v>69</v>
      </c>
      <c r="C8" s="25" t="s">
        <v>71</v>
      </c>
      <c r="D8" s="16"/>
      <c r="E8" s="25" t="s">
        <v>65</v>
      </c>
      <c r="F8" s="25"/>
      <c r="G8" s="1" t="s">
        <v>77</v>
      </c>
      <c r="H8" s="17"/>
      <c r="I8" s="15"/>
      <c r="J8" s="16">
        <v>2</v>
      </c>
      <c r="K8" s="23">
        <v>2800</v>
      </c>
      <c r="L8" s="18">
        <v>10</v>
      </c>
      <c r="M8" s="56">
        <f t="shared" si="0"/>
        <v>560</v>
      </c>
      <c r="N8" s="24">
        <v>6144</v>
      </c>
      <c r="O8" s="13">
        <v>90</v>
      </c>
      <c r="P8" s="56">
        <f t="shared" si="1"/>
        <v>5529.6</v>
      </c>
      <c r="Q8" s="1" t="s">
        <v>78</v>
      </c>
      <c r="R8" s="24">
        <v>146</v>
      </c>
      <c r="S8" s="13">
        <v>60</v>
      </c>
      <c r="T8" s="56">
        <f t="shared" si="2"/>
        <v>87.6</v>
      </c>
      <c r="U8" s="13">
        <v>50</v>
      </c>
      <c r="V8" s="13">
        <v>0.5</v>
      </c>
      <c r="W8" s="13">
        <v>0.1</v>
      </c>
      <c r="X8" s="14"/>
      <c r="Y8" s="14"/>
    </row>
    <row r="9" spans="1:25" s="33" customFormat="1" ht="27">
      <c r="A9" s="25" t="s">
        <v>74</v>
      </c>
      <c r="B9" s="26" t="s">
        <v>69</v>
      </c>
      <c r="C9" s="25" t="s">
        <v>72</v>
      </c>
      <c r="D9" s="16"/>
      <c r="E9" s="25" t="s">
        <v>65</v>
      </c>
      <c r="F9" s="25"/>
      <c r="G9" s="1" t="s">
        <v>77</v>
      </c>
      <c r="H9" s="17"/>
      <c r="I9" s="15"/>
      <c r="J9" s="16">
        <v>2</v>
      </c>
      <c r="K9" s="23">
        <v>2800</v>
      </c>
      <c r="L9" s="18">
        <v>10</v>
      </c>
      <c r="M9" s="56">
        <f t="shared" si="0"/>
        <v>560</v>
      </c>
      <c r="N9" s="24">
        <v>6144</v>
      </c>
      <c r="O9" s="13">
        <v>90</v>
      </c>
      <c r="P9" s="56">
        <f t="shared" si="1"/>
        <v>5529.6</v>
      </c>
      <c r="Q9" s="1" t="s">
        <v>78</v>
      </c>
      <c r="R9" s="24">
        <v>146</v>
      </c>
      <c r="S9" s="13">
        <v>60</v>
      </c>
      <c r="T9" s="56">
        <f t="shared" si="2"/>
        <v>87.6</v>
      </c>
      <c r="U9" s="13">
        <v>50</v>
      </c>
      <c r="V9" s="13">
        <v>0.5</v>
      </c>
      <c r="W9" s="13">
        <v>0.1</v>
      </c>
      <c r="X9" s="14"/>
      <c r="Y9" s="14"/>
    </row>
    <row r="10" spans="1:25" s="33" customFormat="1" ht="16.5">
      <c r="A10" s="25"/>
      <c r="B10" s="26"/>
      <c r="C10" s="25"/>
      <c r="D10" s="16"/>
      <c r="E10" s="16"/>
      <c r="F10" s="25"/>
      <c r="G10" s="1"/>
      <c r="H10" s="17"/>
      <c r="I10" s="15"/>
      <c r="J10" s="16"/>
      <c r="K10" s="23"/>
      <c r="L10" s="18"/>
      <c r="M10" s="56">
        <f aca="true" t="shared" si="3" ref="M10:M18">(J10*K10)*L10/100</f>
        <v>0</v>
      </c>
      <c r="N10" s="24"/>
      <c r="O10" s="13"/>
      <c r="P10" s="56">
        <f aca="true" t="shared" si="4" ref="P10:P18">N10*O10/100</f>
        <v>0</v>
      </c>
      <c r="Q10" s="1"/>
      <c r="R10" s="24"/>
      <c r="S10" s="13"/>
      <c r="T10" s="56">
        <f aca="true" t="shared" si="5" ref="T10:T18">R10*S10/100</f>
        <v>0</v>
      </c>
      <c r="U10" s="13"/>
      <c r="V10" s="13"/>
      <c r="W10" s="13"/>
      <c r="X10" s="14"/>
      <c r="Y10" s="14"/>
    </row>
    <row r="11" spans="1:25" s="33" customFormat="1" ht="16.5">
      <c r="A11" s="25"/>
      <c r="B11" s="26"/>
      <c r="C11" s="25"/>
      <c r="D11" s="16"/>
      <c r="E11" s="16"/>
      <c r="F11" s="25"/>
      <c r="G11" s="1"/>
      <c r="H11" s="17"/>
      <c r="I11" s="15"/>
      <c r="J11" s="16"/>
      <c r="K11" s="23"/>
      <c r="L11" s="18"/>
      <c r="M11" s="56">
        <f t="shared" si="3"/>
        <v>0</v>
      </c>
      <c r="N11" s="24"/>
      <c r="O11" s="13"/>
      <c r="P11" s="56">
        <f t="shared" si="4"/>
        <v>0</v>
      </c>
      <c r="Q11" s="1"/>
      <c r="R11" s="24"/>
      <c r="S11" s="13"/>
      <c r="T11" s="56">
        <f t="shared" si="5"/>
        <v>0</v>
      </c>
      <c r="U11" s="13"/>
      <c r="V11" s="13"/>
      <c r="W11" s="13"/>
      <c r="X11" s="14"/>
      <c r="Y11" s="14"/>
    </row>
    <row r="12" spans="1:25" s="33" customFormat="1" ht="16.5">
      <c r="A12" s="25"/>
      <c r="B12" s="26"/>
      <c r="C12" s="25"/>
      <c r="D12" s="16"/>
      <c r="E12" s="16"/>
      <c r="F12" s="25"/>
      <c r="G12" s="1"/>
      <c r="H12" s="17"/>
      <c r="I12" s="15"/>
      <c r="J12" s="16"/>
      <c r="K12" s="23"/>
      <c r="L12" s="18"/>
      <c r="M12" s="56">
        <f t="shared" si="3"/>
        <v>0</v>
      </c>
      <c r="N12" s="24"/>
      <c r="O12" s="13"/>
      <c r="P12" s="56">
        <f t="shared" si="4"/>
        <v>0</v>
      </c>
      <c r="Q12" s="1"/>
      <c r="R12" s="24"/>
      <c r="S12" s="13"/>
      <c r="T12" s="56">
        <f t="shared" si="5"/>
        <v>0</v>
      </c>
      <c r="U12" s="13"/>
      <c r="V12" s="13"/>
      <c r="W12" s="13"/>
      <c r="X12" s="14"/>
      <c r="Y12" s="14"/>
    </row>
    <row r="13" spans="1:25" s="33" customFormat="1" ht="16.5">
      <c r="A13" s="25"/>
      <c r="B13" s="26"/>
      <c r="C13" s="25"/>
      <c r="D13" s="16"/>
      <c r="E13" s="16"/>
      <c r="F13" s="25"/>
      <c r="G13" s="1"/>
      <c r="H13" s="17"/>
      <c r="I13" s="15"/>
      <c r="J13" s="16"/>
      <c r="K13" s="23"/>
      <c r="L13" s="18"/>
      <c r="M13" s="56">
        <f t="shared" si="3"/>
        <v>0</v>
      </c>
      <c r="N13" s="24"/>
      <c r="O13" s="13"/>
      <c r="P13" s="56">
        <f t="shared" si="4"/>
        <v>0</v>
      </c>
      <c r="Q13" s="1"/>
      <c r="R13" s="24"/>
      <c r="S13" s="13"/>
      <c r="T13" s="56">
        <f t="shared" si="5"/>
        <v>0</v>
      </c>
      <c r="U13" s="13"/>
      <c r="V13" s="13"/>
      <c r="W13" s="13"/>
      <c r="X13" s="14"/>
      <c r="Y13" s="14"/>
    </row>
    <row r="14" spans="1:25" s="33" customFormat="1" ht="16.5">
      <c r="A14" s="25"/>
      <c r="B14" s="26"/>
      <c r="C14" s="25"/>
      <c r="D14" s="16"/>
      <c r="E14" s="16"/>
      <c r="F14" s="25"/>
      <c r="G14" s="1"/>
      <c r="H14" s="17"/>
      <c r="I14" s="15"/>
      <c r="J14" s="16"/>
      <c r="K14" s="23"/>
      <c r="L14" s="18"/>
      <c r="M14" s="56">
        <f t="shared" si="3"/>
        <v>0</v>
      </c>
      <c r="N14" s="24"/>
      <c r="O14" s="13"/>
      <c r="P14" s="56">
        <f t="shared" si="4"/>
        <v>0</v>
      </c>
      <c r="Q14" s="1"/>
      <c r="R14" s="24"/>
      <c r="S14" s="13"/>
      <c r="T14" s="56">
        <f t="shared" si="5"/>
        <v>0</v>
      </c>
      <c r="U14" s="13"/>
      <c r="V14" s="13"/>
      <c r="W14" s="13"/>
      <c r="X14" s="14"/>
      <c r="Y14" s="14"/>
    </row>
    <row r="15" spans="1:25" s="33" customFormat="1" ht="16.5">
      <c r="A15" s="25"/>
      <c r="B15" s="26"/>
      <c r="C15" s="25"/>
      <c r="D15" s="16"/>
      <c r="E15" s="16"/>
      <c r="F15" s="25"/>
      <c r="G15" s="1"/>
      <c r="H15" s="17"/>
      <c r="I15" s="15"/>
      <c r="J15" s="16"/>
      <c r="K15" s="23"/>
      <c r="L15" s="18"/>
      <c r="M15" s="56">
        <f t="shared" si="3"/>
        <v>0</v>
      </c>
      <c r="N15" s="24"/>
      <c r="O15" s="13"/>
      <c r="P15" s="56">
        <f t="shared" si="4"/>
        <v>0</v>
      </c>
      <c r="Q15" s="1"/>
      <c r="R15" s="24"/>
      <c r="S15" s="13"/>
      <c r="T15" s="56">
        <f t="shared" si="5"/>
        <v>0</v>
      </c>
      <c r="U15" s="13"/>
      <c r="V15" s="13"/>
      <c r="W15" s="13"/>
      <c r="X15" s="14"/>
      <c r="Y15" s="14"/>
    </row>
    <row r="16" spans="1:25" s="33" customFormat="1" ht="16.5">
      <c r="A16" s="25"/>
      <c r="B16" s="26"/>
      <c r="C16" s="25"/>
      <c r="D16" s="16"/>
      <c r="E16" s="16"/>
      <c r="F16" s="25"/>
      <c r="G16" s="1"/>
      <c r="H16" s="17"/>
      <c r="I16" s="15"/>
      <c r="J16" s="16"/>
      <c r="K16" s="23"/>
      <c r="L16" s="18"/>
      <c r="M16" s="56">
        <f t="shared" si="3"/>
        <v>0</v>
      </c>
      <c r="N16" s="24"/>
      <c r="O16" s="13"/>
      <c r="P16" s="56">
        <f t="shared" si="4"/>
        <v>0</v>
      </c>
      <c r="Q16" s="1"/>
      <c r="R16" s="24"/>
      <c r="S16" s="13"/>
      <c r="T16" s="56">
        <f t="shared" si="5"/>
        <v>0</v>
      </c>
      <c r="U16" s="13"/>
      <c r="V16" s="13"/>
      <c r="W16" s="13"/>
      <c r="X16" s="14"/>
      <c r="Y16" s="14"/>
    </row>
    <row r="17" spans="1:25" s="33" customFormat="1" ht="16.5">
      <c r="A17" s="25"/>
      <c r="B17" s="26"/>
      <c r="C17" s="25"/>
      <c r="D17" s="16"/>
      <c r="E17" s="16"/>
      <c r="F17" s="25"/>
      <c r="G17" s="1"/>
      <c r="H17" s="15"/>
      <c r="I17" s="15"/>
      <c r="J17" s="16"/>
      <c r="K17" s="23"/>
      <c r="L17" s="18"/>
      <c r="M17" s="56">
        <f t="shared" si="3"/>
        <v>0</v>
      </c>
      <c r="N17" s="24"/>
      <c r="O17" s="13"/>
      <c r="P17" s="56">
        <f t="shared" si="4"/>
        <v>0</v>
      </c>
      <c r="Q17" s="1"/>
      <c r="R17" s="24"/>
      <c r="S17" s="13"/>
      <c r="T17" s="56">
        <f t="shared" si="5"/>
        <v>0</v>
      </c>
      <c r="U17" s="13"/>
      <c r="V17" s="13"/>
      <c r="W17" s="13"/>
      <c r="X17" s="14"/>
      <c r="Y17" s="14"/>
    </row>
    <row r="18" spans="1:25" s="33" customFormat="1" ht="16.5">
      <c r="A18" s="25"/>
      <c r="B18" s="26"/>
      <c r="C18" s="25"/>
      <c r="D18" s="16"/>
      <c r="E18" s="16"/>
      <c r="F18" s="25"/>
      <c r="G18" s="1"/>
      <c r="H18" s="15"/>
      <c r="I18" s="15"/>
      <c r="J18" s="16"/>
      <c r="K18" s="23"/>
      <c r="L18" s="18"/>
      <c r="M18" s="56">
        <f t="shared" si="3"/>
        <v>0</v>
      </c>
      <c r="N18" s="24"/>
      <c r="O18" s="13"/>
      <c r="P18" s="56">
        <f t="shared" si="4"/>
        <v>0</v>
      </c>
      <c r="Q18" s="1"/>
      <c r="R18" s="24"/>
      <c r="S18" s="13"/>
      <c r="T18" s="56">
        <f t="shared" si="5"/>
        <v>0</v>
      </c>
      <c r="U18" s="13"/>
      <c r="V18" s="13"/>
      <c r="W18" s="13"/>
      <c r="X18" s="14"/>
      <c r="Y18" s="14"/>
    </row>
    <row r="19" spans="1:25" s="34" customFormat="1" ht="16.5">
      <c r="A19" s="21" t="s">
        <v>57</v>
      </c>
      <c r="B19" s="21" t="s">
        <v>60</v>
      </c>
      <c r="C19" s="22"/>
      <c r="D19" s="21" t="s">
        <v>58</v>
      </c>
      <c r="E19" s="21"/>
      <c r="F19" s="21"/>
      <c r="G19" s="21"/>
      <c r="H19" s="21">
        <v>2</v>
      </c>
      <c r="I19" s="21">
        <v>1</v>
      </c>
      <c r="J19" s="22">
        <f>H19*I19</f>
        <v>2</v>
      </c>
      <c r="K19" s="21">
        <v>2330</v>
      </c>
      <c r="L19" s="21">
        <v>20</v>
      </c>
      <c r="M19" s="57">
        <f>(H19*I19*K19)*L19/100</f>
        <v>932</v>
      </c>
      <c r="N19" s="21">
        <v>12288</v>
      </c>
      <c r="O19" s="21">
        <v>100</v>
      </c>
      <c r="P19" s="57">
        <f>N19*O19/100</f>
        <v>12288</v>
      </c>
      <c r="Q19" s="21"/>
      <c r="R19" s="21">
        <v>100</v>
      </c>
      <c r="S19" s="21">
        <v>100</v>
      </c>
      <c r="T19" s="57">
        <f>R19*S19/100</f>
        <v>100</v>
      </c>
      <c r="U19" s="21">
        <v>100</v>
      </c>
      <c r="V19" s="21">
        <v>10</v>
      </c>
      <c r="W19" s="13">
        <v>0.1</v>
      </c>
      <c r="X19" s="21"/>
      <c r="Y19" s="21"/>
    </row>
    <row r="20" spans="2:25" s="35" customFormat="1" ht="16.5">
      <c r="B20" s="36"/>
      <c r="C20" s="37"/>
      <c r="D20" s="36"/>
      <c r="E20" s="36"/>
      <c r="F20" s="36"/>
      <c r="G20" s="36"/>
      <c r="H20" s="36"/>
      <c r="I20" s="36"/>
      <c r="J20" s="37">
        <f>SUM(J4:J19)</f>
        <v>26</v>
      </c>
      <c r="K20" s="36"/>
      <c r="L20" s="36"/>
      <c r="M20" s="36">
        <f>SUM(M4:M19)</f>
        <v>7560.799999999999</v>
      </c>
      <c r="N20" s="36">
        <f>SUM(N4:N19)</f>
        <v>49152</v>
      </c>
      <c r="O20" s="36"/>
      <c r="P20" s="36">
        <f>SUM(P4:P19)</f>
        <v>45465.6</v>
      </c>
      <c r="Q20" s="36"/>
      <c r="R20" s="36">
        <f>SUM(R4:R19)</f>
        <v>1684</v>
      </c>
      <c r="S20" s="36"/>
      <c r="T20" s="36">
        <f aca="true" t="shared" si="6" ref="T20:Y20">SUM(T4:T19)</f>
        <v>950.4000000000001</v>
      </c>
      <c r="U20" s="36">
        <f t="shared" si="6"/>
        <v>900</v>
      </c>
      <c r="V20" s="36">
        <f t="shared" si="6"/>
        <v>13</v>
      </c>
      <c r="W20" s="38">
        <f t="shared" si="6"/>
        <v>0.7</v>
      </c>
      <c r="X20" s="36">
        <f t="shared" si="6"/>
        <v>0</v>
      </c>
      <c r="Y20" s="36">
        <f t="shared" si="6"/>
        <v>0</v>
      </c>
    </row>
    <row r="22" spans="4:22" ht="16.5">
      <c r="D22" s="39" t="s">
        <v>29</v>
      </c>
      <c r="J22" s="49" t="s">
        <v>9</v>
      </c>
      <c r="K22" s="3"/>
      <c r="L22" s="3" t="s">
        <v>13</v>
      </c>
      <c r="M22" s="3" t="s">
        <v>6</v>
      </c>
      <c r="N22" s="3" t="s">
        <v>5</v>
      </c>
      <c r="O22" s="3" t="s">
        <v>3</v>
      </c>
      <c r="P22" s="3" t="s">
        <v>7</v>
      </c>
      <c r="Q22" s="3" t="s">
        <v>8</v>
      </c>
      <c r="R22" s="3" t="s">
        <v>4</v>
      </c>
      <c r="S22" s="42"/>
      <c r="T22" s="65"/>
      <c r="U22" s="43"/>
      <c r="V22" s="43"/>
    </row>
    <row r="23" spans="4:22" ht="16.5">
      <c r="D23" s="44" t="s">
        <v>28</v>
      </c>
      <c r="J23" s="50" t="s">
        <v>16</v>
      </c>
      <c r="K23" s="51" t="s">
        <v>52</v>
      </c>
      <c r="L23" s="51">
        <v>12</v>
      </c>
      <c r="M23" s="51">
        <v>2600</v>
      </c>
      <c r="N23" s="51">
        <v>60</v>
      </c>
      <c r="O23" s="52">
        <f>L23*M23*N23/100</f>
        <v>18720</v>
      </c>
      <c r="P23" s="51">
        <v>98304</v>
      </c>
      <c r="Q23" s="51">
        <v>80</v>
      </c>
      <c r="R23" s="52">
        <f>P23*Q23/100</f>
        <v>78643.2</v>
      </c>
      <c r="S23" s="43"/>
      <c r="T23" s="66"/>
      <c r="U23" s="43"/>
      <c r="V23" s="43"/>
    </row>
    <row r="24" spans="10:22" ht="16.5">
      <c r="J24" s="50" t="s">
        <v>17</v>
      </c>
      <c r="K24" s="51" t="s">
        <v>52</v>
      </c>
      <c r="L24" s="51">
        <v>12</v>
      </c>
      <c r="M24" s="51">
        <v>3000</v>
      </c>
      <c r="N24" s="51">
        <v>60</v>
      </c>
      <c r="O24" s="52">
        <f>L24*M24*N24/100</f>
        <v>21600</v>
      </c>
      <c r="P24" s="51">
        <v>98304</v>
      </c>
      <c r="Q24" s="51">
        <v>80</v>
      </c>
      <c r="R24" s="52">
        <f>P24*Q24/100</f>
        <v>78643.2</v>
      </c>
      <c r="S24" s="43"/>
      <c r="T24" s="43"/>
      <c r="U24" s="43"/>
      <c r="V24" s="43"/>
    </row>
    <row r="25" spans="10:22" ht="16.5">
      <c r="J25" s="50" t="s">
        <v>18</v>
      </c>
      <c r="K25" s="51" t="s">
        <v>52</v>
      </c>
      <c r="L25" s="51">
        <v>16</v>
      </c>
      <c r="M25" s="51">
        <v>2600</v>
      </c>
      <c r="N25" s="51">
        <v>60</v>
      </c>
      <c r="O25" s="52">
        <f>L25*M25*N25/100</f>
        <v>24960</v>
      </c>
      <c r="P25" s="51">
        <v>147456</v>
      </c>
      <c r="Q25" s="51">
        <v>80</v>
      </c>
      <c r="R25" s="52">
        <f>P25*Q25/100</f>
        <v>117964.8</v>
      </c>
      <c r="S25" s="43"/>
      <c r="T25" s="43"/>
      <c r="U25" s="43"/>
      <c r="V25" s="43"/>
    </row>
    <row r="26" spans="10:22" ht="16.5">
      <c r="J26" s="50" t="s">
        <v>19</v>
      </c>
      <c r="K26" s="51" t="s">
        <v>52</v>
      </c>
      <c r="L26" s="51">
        <v>16</v>
      </c>
      <c r="M26" s="51">
        <v>3000</v>
      </c>
      <c r="N26" s="51">
        <v>60</v>
      </c>
      <c r="O26" s="52">
        <f>L26*M26*N26/100</f>
        <v>28800</v>
      </c>
      <c r="P26" s="51">
        <v>147456</v>
      </c>
      <c r="Q26" s="51">
        <v>80</v>
      </c>
      <c r="R26" s="52">
        <f>P26*Q26/100</f>
        <v>117964.8</v>
      </c>
      <c r="S26" s="43"/>
      <c r="T26" s="43"/>
      <c r="U26" s="43"/>
      <c r="V26" s="43"/>
    </row>
    <row r="27" spans="10:22" ht="16.5">
      <c r="J27" s="45"/>
      <c r="K27" s="43"/>
      <c r="L27" s="43"/>
      <c r="M27" s="43"/>
      <c r="N27" s="43" t="s">
        <v>82</v>
      </c>
      <c r="O27" s="43"/>
      <c r="P27" s="43"/>
      <c r="Q27" s="43"/>
      <c r="R27" s="43"/>
      <c r="S27" s="43"/>
      <c r="T27" s="43"/>
      <c r="U27" s="43"/>
      <c r="V27" s="43"/>
    </row>
    <row r="28" spans="10:19" ht="16.5">
      <c r="J28" s="49" t="s">
        <v>9</v>
      </c>
      <c r="K28" s="3" t="s">
        <v>10</v>
      </c>
      <c r="L28" s="3"/>
      <c r="M28" s="3"/>
      <c r="N28" s="3" t="s">
        <v>23</v>
      </c>
      <c r="O28" s="3" t="s">
        <v>79</v>
      </c>
      <c r="P28" s="2" t="s">
        <v>42</v>
      </c>
      <c r="Q28" s="3"/>
      <c r="R28" s="3" t="s">
        <v>20</v>
      </c>
      <c r="S28" s="2" t="s">
        <v>42</v>
      </c>
    </row>
    <row r="29" spans="10:19" ht="16.5">
      <c r="J29" s="54" t="s">
        <v>16</v>
      </c>
      <c r="K29" s="52" t="s">
        <v>52</v>
      </c>
      <c r="L29" s="52"/>
      <c r="M29" s="52"/>
      <c r="N29" s="52">
        <f>M20/O23</f>
        <v>0.40388888888888885</v>
      </c>
      <c r="O29" s="12">
        <f>J20/(L23*2)</f>
        <v>1.0833333333333333</v>
      </c>
      <c r="P29" s="53">
        <f>ROUNDUP(N29,0)</f>
        <v>1</v>
      </c>
      <c r="Q29" s="52"/>
      <c r="R29" s="52">
        <f>P20/R23</f>
        <v>0.578125</v>
      </c>
      <c r="S29" s="53">
        <f>ROUNDUP(R29,0)</f>
        <v>1</v>
      </c>
    </row>
    <row r="30" spans="10:19" ht="16.5">
      <c r="J30" s="54" t="s">
        <v>17</v>
      </c>
      <c r="K30" s="52" t="s">
        <v>52</v>
      </c>
      <c r="L30" s="52"/>
      <c r="M30" s="52"/>
      <c r="N30" s="52">
        <f>M20/O24</f>
        <v>0.350037037037037</v>
      </c>
      <c r="O30" s="12">
        <f>J20/(L24*2)</f>
        <v>1.0833333333333333</v>
      </c>
      <c r="P30" s="53">
        <f>ROUNDUP(N30,0)</f>
        <v>1</v>
      </c>
      <c r="Q30" s="52"/>
      <c r="R30" s="52">
        <f>P20/R24</f>
        <v>0.578125</v>
      </c>
      <c r="S30" s="53">
        <f>ROUNDUP(R30,0)</f>
        <v>1</v>
      </c>
    </row>
    <row r="31" spans="10:19" ht="16.5">
      <c r="J31" s="54" t="s">
        <v>18</v>
      </c>
      <c r="K31" s="52" t="s">
        <v>52</v>
      </c>
      <c r="L31" s="52"/>
      <c r="M31" s="52"/>
      <c r="N31" s="52">
        <f>M20/O25</f>
        <v>0.3029166666666666</v>
      </c>
      <c r="O31" s="12">
        <f>J20/(L25*2)</f>
        <v>0.8125</v>
      </c>
      <c r="P31" s="53">
        <f>ROUNDUP(N31,0)</f>
        <v>1</v>
      </c>
      <c r="Q31" s="52"/>
      <c r="R31" s="52">
        <f>P20/R25</f>
        <v>0.38541666666666663</v>
      </c>
      <c r="S31" s="53">
        <f>ROUNDUP(R31,0)</f>
        <v>1</v>
      </c>
    </row>
    <row r="32" spans="10:19" ht="16.5">
      <c r="J32" s="54" t="s">
        <v>19</v>
      </c>
      <c r="K32" s="52" t="s">
        <v>52</v>
      </c>
      <c r="L32" s="52"/>
      <c r="M32" s="52"/>
      <c r="N32" s="52">
        <f>M20/O26</f>
        <v>0.26252777777777775</v>
      </c>
      <c r="O32" s="12">
        <f>J20/(L26*2)</f>
        <v>0.8125</v>
      </c>
      <c r="P32" s="53">
        <f>ROUNDUP(N32,0)</f>
        <v>1</v>
      </c>
      <c r="Q32" s="52"/>
      <c r="R32" s="52">
        <f>P20/R26</f>
        <v>0.38541666666666663</v>
      </c>
      <c r="S32" s="53">
        <f>ROUNDUP(R32,0)</f>
        <v>1</v>
      </c>
    </row>
    <row r="34" spans="11:25" ht="16.5">
      <c r="K34" s="39" t="s">
        <v>14</v>
      </c>
      <c r="Y34" s="46"/>
    </row>
    <row r="35" spans="11:25" ht="16.5">
      <c r="K35" s="39">
        <v>1</v>
      </c>
      <c r="L35" s="41" t="s">
        <v>15</v>
      </c>
      <c r="Y35" s="46"/>
    </row>
    <row r="36" spans="11:25" ht="16.5">
      <c r="K36" s="39">
        <v>2</v>
      </c>
      <c r="L36" s="41" t="s">
        <v>11</v>
      </c>
      <c r="Y36" s="46"/>
    </row>
    <row r="37" spans="11:25" ht="16.5">
      <c r="K37" s="39">
        <v>3</v>
      </c>
      <c r="L37" s="41" t="s">
        <v>12</v>
      </c>
      <c r="Y37" s="46"/>
    </row>
    <row r="38" spans="11:25" ht="16.5">
      <c r="K38" s="39">
        <v>4</v>
      </c>
      <c r="L38" s="41" t="s">
        <v>34</v>
      </c>
      <c r="S38" s="35"/>
      <c r="Y38" s="46"/>
    </row>
    <row r="39" ht="16.5">
      <c r="S39" s="35"/>
    </row>
    <row r="41" spans="10:18" ht="29.25" customHeight="1">
      <c r="J41" s="2"/>
      <c r="K41" s="2" t="s">
        <v>16</v>
      </c>
      <c r="L41" s="2" t="s">
        <v>17</v>
      </c>
      <c r="M41" s="2" t="s">
        <v>18</v>
      </c>
      <c r="N41" s="2" t="s">
        <v>19</v>
      </c>
      <c r="O41" s="30" t="s">
        <v>66</v>
      </c>
      <c r="P41" s="3" t="s">
        <v>0</v>
      </c>
      <c r="Q41" s="3" t="s">
        <v>24</v>
      </c>
      <c r="R41" s="3" t="s">
        <v>25</v>
      </c>
    </row>
    <row r="42" spans="10:18" ht="29.25" customHeight="1">
      <c r="J42" s="4" t="s">
        <v>26</v>
      </c>
      <c r="K42" s="4">
        <v>1</v>
      </c>
      <c r="L42" s="5">
        <v>1</v>
      </c>
      <c r="M42" s="5">
        <v>1</v>
      </c>
      <c r="N42" s="5">
        <v>1</v>
      </c>
      <c r="O42" s="62">
        <f>T20*1.5</f>
        <v>1425.6000000000001</v>
      </c>
      <c r="P42" s="63">
        <f>U20</f>
        <v>900</v>
      </c>
      <c r="Q42" s="64">
        <f>V20</f>
        <v>13</v>
      </c>
      <c r="R42" s="64">
        <f>W20</f>
        <v>0.7</v>
      </c>
    </row>
    <row r="43" spans="10:18" ht="29.25" customHeight="1">
      <c r="J43" s="4" t="s">
        <v>35</v>
      </c>
      <c r="K43" s="6">
        <f>IF(P29&gt;S29,P29,S29)</f>
        <v>1</v>
      </c>
      <c r="L43" s="7">
        <f>IF(P30&gt;S30,P30,S30)</f>
        <v>1</v>
      </c>
      <c r="M43" s="7">
        <f>IF(P31&gt;S31,P31,S31)</f>
        <v>1</v>
      </c>
      <c r="N43" s="7">
        <f>IF(P32&gt;S32,P32,S32)</f>
        <v>1</v>
      </c>
      <c r="O43" s="62"/>
      <c r="P43" s="63"/>
      <c r="Q43" s="64"/>
      <c r="R43" s="64"/>
    </row>
    <row r="44" spans="10:18" ht="29.25" customHeight="1">
      <c r="J44" s="4" t="s">
        <v>36</v>
      </c>
      <c r="K44" s="55">
        <v>1</v>
      </c>
      <c r="L44" s="55">
        <v>1</v>
      </c>
      <c r="M44" s="55">
        <v>1</v>
      </c>
      <c r="N44" s="55">
        <v>1</v>
      </c>
      <c r="O44" s="62"/>
      <c r="P44" s="63"/>
      <c r="Q44" s="64"/>
      <c r="R44" s="64"/>
    </row>
    <row r="45" spans="10:18" ht="29.25" customHeight="1">
      <c r="J45" s="8" t="s">
        <v>27</v>
      </c>
      <c r="K45" s="9">
        <f>K43+K44</f>
        <v>2</v>
      </c>
      <c r="L45" s="9">
        <f>L43+L44</f>
        <v>2</v>
      </c>
      <c r="M45" s="9">
        <f>M43+M44</f>
        <v>2</v>
      </c>
      <c r="N45" s="9">
        <f>N43+N44</f>
        <v>2</v>
      </c>
      <c r="O45" s="62"/>
      <c r="P45" s="63"/>
      <c r="Q45" s="64"/>
      <c r="R45" s="64"/>
    </row>
    <row r="46" spans="10:18" ht="29.25" customHeight="1">
      <c r="J46" s="10" t="s">
        <v>32</v>
      </c>
      <c r="K46" s="11">
        <f>N20/(K45*R23)</f>
        <v>0.3125</v>
      </c>
      <c r="L46" s="11">
        <f>N20/(L45*R24)</f>
        <v>0.3125</v>
      </c>
      <c r="M46" s="11">
        <f>N20/(M45*R25)</f>
        <v>0.20833333333333331</v>
      </c>
      <c r="N46" s="11">
        <f>N20/(N45*R26)</f>
        <v>0.20833333333333331</v>
      </c>
      <c r="O46" s="30" t="s">
        <v>68</v>
      </c>
      <c r="P46" s="28"/>
      <c r="Q46" s="29"/>
      <c r="R46" s="29"/>
    </row>
    <row r="47" spans="10:18" ht="29.25" customHeight="1">
      <c r="J47" s="5" t="s">
        <v>80</v>
      </c>
      <c r="K47" s="12">
        <f>J20/(L23*K45*2)</f>
        <v>0.5416666666666666</v>
      </c>
      <c r="L47" s="12">
        <f>J20/(L24*L45*2)</f>
        <v>0.5416666666666666</v>
      </c>
      <c r="M47" s="12">
        <f>J20/(L25*M45*2)</f>
        <v>0.40625</v>
      </c>
      <c r="N47" s="12">
        <f>J20/(L26*N45*2)</f>
        <v>0.40625</v>
      </c>
      <c r="O47" s="31">
        <f>R20</f>
        <v>1684</v>
      </c>
      <c r="P47" s="7"/>
      <c r="Q47" s="7"/>
      <c r="R47" s="7"/>
    </row>
    <row r="48" spans="10:17" ht="29.25" customHeight="1">
      <c r="J48" s="47" t="s">
        <v>81</v>
      </c>
      <c r="L48" s="39"/>
      <c r="M48" s="39"/>
      <c r="Q48" s="47" t="s">
        <v>67</v>
      </c>
    </row>
  </sheetData>
  <sheetProtection/>
  <autoFilter ref="A3:Y20"/>
  <mergeCells count="9">
    <mergeCell ref="H1:Y1"/>
    <mergeCell ref="H2:M2"/>
    <mergeCell ref="N2:P2"/>
    <mergeCell ref="Q2:V2"/>
    <mergeCell ref="X2:Y2"/>
    <mergeCell ref="O42:O45"/>
    <mergeCell ref="P42:P45"/>
    <mergeCell ref="Q42:Q45"/>
    <mergeCell ref="R42:R45"/>
  </mergeCells>
  <printOptions/>
  <pageMargins left="0.7" right="0.7" top="0.75" bottom="0.75" header="0.3" footer="0.3"/>
  <pageSetup horizontalDpi="600" verticalDpi="600" orientation="landscape" paperSize="8" scale="55" r:id="rId1"/>
  <headerFooter>
    <oddHeader>&amp;C2. DB Only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VMware,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kgc</dc:creator>
  <cp:keywords/>
  <dc:description/>
  <cp:lastModifiedBy>jnakajima</cp:lastModifiedBy>
  <cp:lastPrinted>2012-11-15T23:42:45Z</cp:lastPrinted>
  <dcterms:created xsi:type="dcterms:W3CDTF">2010-07-14T01:39:01Z</dcterms:created>
  <dcterms:modified xsi:type="dcterms:W3CDTF">2013-12-10T04:16:26Z</dcterms:modified>
  <cp:category/>
  <cp:version/>
  <cp:contentType/>
  <cp:contentStatus/>
</cp:coreProperties>
</file>