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仕事\すがやみつるさん\033すがやさん作成Excel★\"/>
    </mc:Choice>
  </mc:AlternateContent>
  <xr:revisionPtr revIDLastSave="0" documentId="13_ncr:1_{E4B5F841-8D18-4CC0-AD0C-02196D5CA513}" xr6:coauthVersionLast="47" xr6:coauthVersionMax="47" xr10:uidLastSave="{00000000-0000-0000-0000-000000000000}"/>
  <bookViews>
    <workbookView xWindow="-28920" yWindow="-120" windowWidth="29040" windowHeight="15720" xr2:uid="{F7D609E8-BF23-44FB-B4E8-E10477B528C8}"/>
  </bookViews>
  <sheets>
    <sheet name="P21-P26" sheetId="1" r:id="rId1"/>
    <sheet name="P29-P33" sheetId="3" r:id="rId2"/>
    <sheet name="P36" sheetId="5" r:id="rId3"/>
    <sheet name="P38" sheetId="22" r:id="rId4"/>
    <sheet name="P52-P57" sheetId="6" r:id="rId5"/>
    <sheet name="P60-63" sheetId="7" r:id="rId6"/>
    <sheet name="P66-P70" sheetId="8" r:id="rId7"/>
    <sheet name="P73" sheetId="10" r:id="rId8"/>
    <sheet name="P82-83" sheetId="9" r:id="rId9"/>
    <sheet name="P84-P86グラフ" sheetId="11" r:id="rId10"/>
    <sheet name="P87" sheetId="12" r:id="rId11"/>
    <sheet name="P88" sheetId="13" r:id="rId12"/>
    <sheet name="P96-P101" sheetId="14" r:id="rId13"/>
    <sheet name="P114-P119" sheetId="15" r:id="rId14"/>
    <sheet name="P118" sheetId="16" r:id="rId15"/>
    <sheet name="P119_F分布グラフ" sheetId="17" r:id="rId16"/>
    <sheet name="P120-P125" sheetId="18" r:id="rId17"/>
    <sheet name="P127-128" sheetId="23" r:id="rId18"/>
    <sheet name="P136-P147" sheetId="19" r:id="rId19"/>
    <sheet name="P152-P165" sheetId="20" r:id="rId20"/>
    <sheet name="P170" sheetId="21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23" l="1"/>
  <c r="C197" i="20"/>
  <c r="F6" i="23"/>
  <c r="E11" i="22" l="1"/>
  <c r="E10" i="22"/>
  <c r="E9" i="22"/>
  <c r="E8" i="22"/>
  <c r="E7" i="22"/>
  <c r="E6" i="22"/>
  <c r="E4" i="22"/>
  <c r="C195" i="20"/>
  <c r="C194" i="20"/>
  <c r="E194" i="20" s="1"/>
  <c r="C193" i="20"/>
  <c r="E193" i="20" s="1"/>
  <c r="F193" i="20" s="1"/>
  <c r="C196" i="20" s="1"/>
  <c r="C186" i="20"/>
  <c r="C185" i="20"/>
  <c r="E185" i="20" s="1"/>
  <c r="C184" i="20"/>
  <c r="E184" i="20" s="1"/>
  <c r="F184" i="20" s="1"/>
  <c r="C187" i="20" s="1"/>
  <c r="C178" i="20"/>
  <c r="C177" i="20"/>
  <c r="C176" i="20"/>
  <c r="E176" i="20" s="1"/>
  <c r="C175" i="20"/>
  <c r="E175" i="20" s="1"/>
  <c r="F175" i="20" s="1"/>
  <c r="F167" i="20"/>
  <c r="C169" i="20"/>
  <c r="C168" i="20"/>
  <c r="E168" i="20" s="1"/>
  <c r="C167" i="20"/>
  <c r="E167" i="20" s="1"/>
  <c r="E160" i="20"/>
  <c r="E159" i="20"/>
  <c r="C161" i="20"/>
  <c r="C160" i="20"/>
  <c r="C159" i="20"/>
  <c r="C139" i="20"/>
  <c r="D139" i="20"/>
  <c r="D143" i="20" s="1"/>
  <c r="D144" i="20" s="1"/>
  <c r="E139" i="20"/>
  <c r="E143" i="20" s="1"/>
  <c r="E144" i="20" s="1"/>
  <c r="F139" i="20"/>
  <c r="C143" i="20" s="1"/>
  <c r="C144" i="20" s="1"/>
  <c r="F144" i="20" s="1"/>
  <c r="C151" i="20" s="1"/>
  <c r="C140" i="20"/>
  <c r="C142" i="20" s="1"/>
  <c r="D140" i="20"/>
  <c r="D142" i="20" s="1"/>
  <c r="E140" i="20"/>
  <c r="E142" i="20" s="1"/>
  <c r="F140" i="20"/>
  <c r="F141" i="20" s="1"/>
  <c r="C153" i="20" s="1"/>
  <c r="F109" i="20"/>
  <c r="F110" i="20" s="1"/>
  <c r="E109" i="20"/>
  <c r="E111" i="20" s="1"/>
  <c r="D109" i="20"/>
  <c r="D111" i="20" s="1"/>
  <c r="C109" i="20"/>
  <c r="C111" i="20" s="1"/>
  <c r="F111" i="20" s="1"/>
  <c r="F108" i="20"/>
  <c r="E108" i="20"/>
  <c r="D108" i="20"/>
  <c r="C108" i="20"/>
  <c r="F81" i="20"/>
  <c r="E81" i="20"/>
  <c r="D81" i="20"/>
  <c r="C81" i="20"/>
  <c r="F80" i="20"/>
  <c r="E80" i="20"/>
  <c r="D80" i="20"/>
  <c r="C80" i="20"/>
  <c r="E53" i="20"/>
  <c r="D53" i="20"/>
  <c r="C53" i="20"/>
  <c r="E52" i="20"/>
  <c r="D52" i="20"/>
  <c r="C52" i="20"/>
  <c r="F142" i="20" l="1"/>
  <c r="C152" i="20" s="1"/>
  <c r="D78" i="19" l="1"/>
  <c r="C78" i="19"/>
  <c r="D77" i="19"/>
  <c r="C77" i="19"/>
  <c r="E76" i="19"/>
  <c r="E75" i="19"/>
  <c r="E74" i="19"/>
  <c r="E73" i="19"/>
  <c r="E72" i="19"/>
  <c r="E71" i="19"/>
  <c r="E70" i="19"/>
  <c r="E69" i="19"/>
  <c r="E68" i="19"/>
  <c r="E67" i="19"/>
  <c r="E66" i="19"/>
  <c r="E65" i="19"/>
  <c r="E64" i="19"/>
  <c r="E63" i="19"/>
  <c r="E77" i="19" s="1"/>
  <c r="E62" i="19"/>
  <c r="E61" i="19"/>
  <c r="E60" i="19"/>
  <c r="E59" i="19"/>
  <c r="E58" i="19"/>
  <c r="E57" i="19"/>
  <c r="E78" i="19" s="1"/>
  <c r="D51" i="19"/>
  <c r="C51" i="19"/>
  <c r="D50" i="19"/>
  <c r="C50" i="19"/>
  <c r="E49" i="19"/>
  <c r="E48" i="19"/>
  <c r="E47" i="19"/>
  <c r="E46" i="19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50" i="19" s="1"/>
  <c r="E32" i="19"/>
  <c r="E31" i="19"/>
  <c r="E30" i="19"/>
  <c r="E52" i="19" s="1"/>
  <c r="D25" i="19"/>
  <c r="C25" i="19"/>
  <c r="D24" i="19"/>
  <c r="C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9" i="19"/>
  <c r="E8" i="19"/>
  <c r="E7" i="19"/>
  <c r="E6" i="19"/>
  <c r="E5" i="19"/>
  <c r="E25" i="19" s="1"/>
  <c r="E4" i="19"/>
  <c r="E24" i="19" s="1"/>
  <c r="F72" i="18"/>
  <c r="D68" i="18"/>
  <c r="C68" i="18"/>
  <c r="D67" i="18"/>
  <c r="C67" i="18"/>
  <c r="D66" i="18"/>
  <c r="C66" i="18"/>
  <c r="E19" i="18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C236" i="17"/>
  <c r="C235" i="17"/>
  <c r="C234" i="17"/>
  <c r="C233" i="17"/>
  <c r="C232" i="17"/>
  <c r="C231" i="17"/>
  <c r="C230" i="17"/>
  <c r="C229" i="17"/>
  <c r="C228" i="17"/>
  <c r="C227" i="17"/>
  <c r="C226" i="17"/>
  <c r="C225" i="17"/>
  <c r="C224" i="17"/>
  <c r="C223" i="17"/>
  <c r="C222" i="17"/>
  <c r="C221" i="17"/>
  <c r="C220" i="17"/>
  <c r="C219" i="17"/>
  <c r="C218" i="17"/>
  <c r="C217" i="17"/>
  <c r="C216" i="17"/>
  <c r="C215" i="17"/>
  <c r="C214" i="17"/>
  <c r="C213" i="17"/>
  <c r="C212" i="17"/>
  <c r="C211" i="17"/>
  <c r="C210" i="17"/>
  <c r="C209" i="17"/>
  <c r="C208" i="17"/>
  <c r="C207" i="17"/>
  <c r="C206" i="17"/>
  <c r="C205" i="17"/>
  <c r="C204" i="17"/>
  <c r="C203" i="17"/>
  <c r="C202" i="17"/>
  <c r="C201" i="17"/>
  <c r="C200" i="17"/>
  <c r="C199" i="17"/>
  <c r="C198" i="17"/>
  <c r="C197" i="17"/>
  <c r="C196" i="17"/>
  <c r="C195" i="17"/>
  <c r="C194" i="17"/>
  <c r="C193" i="17"/>
  <c r="C192" i="17"/>
  <c r="C191" i="17"/>
  <c r="C190" i="17"/>
  <c r="C189" i="17"/>
  <c r="C188" i="17"/>
  <c r="C187" i="17"/>
  <c r="C186" i="17"/>
  <c r="C185" i="17"/>
  <c r="C184" i="17"/>
  <c r="C183" i="17"/>
  <c r="C182" i="17"/>
  <c r="C181" i="17"/>
  <c r="C180" i="17"/>
  <c r="C179" i="17"/>
  <c r="C178" i="17"/>
  <c r="C177" i="17"/>
  <c r="C176" i="17"/>
  <c r="C175" i="17"/>
  <c r="C174" i="17"/>
  <c r="C173" i="17"/>
  <c r="C172" i="17"/>
  <c r="C171" i="17"/>
  <c r="C170" i="17"/>
  <c r="C169" i="17"/>
  <c r="C168" i="17"/>
  <c r="C167" i="17"/>
  <c r="C166" i="17"/>
  <c r="C165" i="17"/>
  <c r="C164" i="17"/>
  <c r="C163" i="17"/>
  <c r="C162" i="17"/>
  <c r="C161" i="17"/>
  <c r="C160" i="17"/>
  <c r="C159" i="17"/>
  <c r="C158" i="17"/>
  <c r="C157" i="17"/>
  <c r="C156" i="17"/>
  <c r="C155" i="17"/>
  <c r="C154" i="17"/>
  <c r="C153" i="17"/>
  <c r="C152" i="17"/>
  <c r="C151" i="17"/>
  <c r="C150" i="17"/>
  <c r="C149" i="17"/>
  <c r="C148" i="17"/>
  <c r="C147" i="17"/>
  <c r="C146" i="17"/>
  <c r="C145" i="17"/>
  <c r="C144" i="17"/>
  <c r="C143" i="17"/>
  <c r="C142" i="17"/>
  <c r="C141" i="17"/>
  <c r="C140" i="17"/>
  <c r="C139" i="17"/>
  <c r="C138" i="17"/>
  <c r="C137" i="17"/>
  <c r="C136" i="17"/>
  <c r="C135" i="17"/>
  <c r="C134" i="17"/>
  <c r="C133" i="17"/>
  <c r="C132" i="17"/>
  <c r="C131" i="17"/>
  <c r="C130" i="17"/>
  <c r="C129" i="17"/>
  <c r="C128" i="17"/>
  <c r="C127" i="17"/>
  <c r="C126" i="17"/>
  <c r="C125" i="17"/>
  <c r="C124" i="17"/>
  <c r="C123" i="17"/>
  <c r="C122" i="17"/>
  <c r="C121" i="17"/>
  <c r="C120" i="17"/>
  <c r="C119" i="17"/>
  <c r="C118" i="17"/>
  <c r="C117" i="17"/>
  <c r="C116" i="17"/>
  <c r="C115" i="17"/>
  <c r="C114" i="17"/>
  <c r="C113" i="17"/>
  <c r="C112" i="17"/>
  <c r="C111" i="17"/>
  <c r="C110" i="17"/>
  <c r="C109" i="17"/>
  <c r="C108" i="17"/>
  <c r="C107" i="17"/>
  <c r="C106" i="17"/>
  <c r="C105" i="17"/>
  <c r="C104" i="17"/>
  <c r="C103" i="17"/>
  <c r="C102" i="17"/>
  <c r="C101" i="17"/>
  <c r="C100" i="17"/>
  <c r="C99" i="17"/>
  <c r="C98" i="17"/>
  <c r="C97" i="17"/>
  <c r="C96" i="17"/>
  <c r="C95" i="17"/>
  <c r="C94" i="17"/>
  <c r="C93" i="17"/>
  <c r="C92" i="17"/>
  <c r="C91" i="17"/>
  <c r="C90" i="17"/>
  <c r="C89" i="17"/>
  <c r="C88" i="17"/>
  <c r="C87" i="17"/>
  <c r="C86" i="17"/>
  <c r="C85" i="17"/>
  <c r="C84" i="17"/>
  <c r="C83" i="17"/>
  <c r="C82" i="17"/>
  <c r="C81" i="17"/>
  <c r="C80" i="17"/>
  <c r="C79" i="17"/>
  <c r="C78" i="17"/>
  <c r="C77" i="17"/>
  <c r="C76" i="17"/>
  <c r="C75" i="17"/>
  <c r="C74" i="17"/>
  <c r="C73" i="17"/>
  <c r="C72" i="17"/>
  <c r="C71" i="17"/>
  <c r="C70" i="17"/>
  <c r="C69" i="17"/>
  <c r="C68" i="17"/>
  <c r="C67" i="17"/>
  <c r="C66" i="17"/>
  <c r="C65" i="17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G49" i="17"/>
  <c r="C49" i="17"/>
  <c r="C48" i="17"/>
  <c r="C47" i="17"/>
  <c r="C46" i="17"/>
  <c r="C45" i="17"/>
  <c r="C44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C26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C10" i="17"/>
  <c r="C9" i="17"/>
  <c r="L8" i="17"/>
  <c r="G8" i="17"/>
  <c r="C8" i="17"/>
  <c r="G7" i="17"/>
  <c r="C7" i="17"/>
  <c r="C6" i="17"/>
  <c r="C5" i="17"/>
  <c r="G4" i="17"/>
  <c r="G3" i="17"/>
  <c r="C131" i="15"/>
  <c r="C129" i="15"/>
  <c r="C128" i="15"/>
  <c r="D128" i="15"/>
  <c r="D127" i="15"/>
  <c r="C127" i="15"/>
  <c r="P18" i="16"/>
  <c r="O18" i="16"/>
  <c r="N18" i="16"/>
  <c r="M18" i="16"/>
  <c r="L18" i="16"/>
  <c r="K18" i="16"/>
  <c r="J18" i="16"/>
  <c r="I18" i="16"/>
  <c r="H18" i="16"/>
  <c r="G18" i="16"/>
  <c r="F18" i="16"/>
  <c r="E18" i="16"/>
  <c r="D18" i="16"/>
  <c r="C18" i="16"/>
  <c r="P17" i="16"/>
  <c r="O17" i="16"/>
  <c r="N17" i="16"/>
  <c r="M17" i="16"/>
  <c r="L17" i="16"/>
  <c r="K17" i="16"/>
  <c r="J17" i="16"/>
  <c r="I17" i="16"/>
  <c r="H17" i="16"/>
  <c r="G17" i="16"/>
  <c r="F17" i="16"/>
  <c r="E17" i="16"/>
  <c r="D17" i="16"/>
  <c r="C17" i="16"/>
  <c r="P16" i="16"/>
  <c r="O16" i="16"/>
  <c r="N16" i="16"/>
  <c r="M16" i="16"/>
  <c r="L16" i="16"/>
  <c r="K16" i="16"/>
  <c r="J16" i="16"/>
  <c r="I16" i="16"/>
  <c r="H16" i="16"/>
  <c r="G16" i="16"/>
  <c r="F16" i="16"/>
  <c r="E16" i="16"/>
  <c r="D16" i="16"/>
  <c r="C16" i="16"/>
  <c r="P15" i="16"/>
  <c r="O15" i="16"/>
  <c r="N15" i="16"/>
  <c r="M15" i="16"/>
  <c r="L15" i="16"/>
  <c r="K15" i="16"/>
  <c r="J15" i="16"/>
  <c r="I15" i="16"/>
  <c r="H15" i="16"/>
  <c r="G15" i="16"/>
  <c r="F15" i="16"/>
  <c r="E15" i="16"/>
  <c r="D15" i="16"/>
  <c r="C15" i="16"/>
  <c r="P14" i="16"/>
  <c r="O14" i="16"/>
  <c r="N14" i="16"/>
  <c r="M14" i="16"/>
  <c r="L14" i="16"/>
  <c r="K14" i="16"/>
  <c r="J14" i="16"/>
  <c r="I14" i="16"/>
  <c r="H14" i="16"/>
  <c r="G14" i="16"/>
  <c r="F14" i="16"/>
  <c r="E14" i="16"/>
  <c r="D14" i="16"/>
  <c r="C14" i="16"/>
  <c r="P13" i="16"/>
  <c r="O13" i="16"/>
  <c r="N13" i="16"/>
  <c r="M13" i="16"/>
  <c r="L13" i="16"/>
  <c r="K13" i="16"/>
  <c r="J13" i="16"/>
  <c r="I13" i="16"/>
  <c r="H13" i="16"/>
  <c r="G13" i="16"/>
  <c r="F13" i="16"/>
  <c r="E13" i="16"/>
  <c r="D13" i="16"/>
  <c r="C13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C12" i="16"/>
  <c r="P11" i="16"/>
  <c r="O11" i="16"/>
  <c r="N11" i="16"/>
  <c r="M11" i="16"/>
  <c r="L11" i="16"/>
  <c r="K11" i="16"/>
  <c r="J11" i="16"/>
  <c r="I11" i="16"/>
  <c r="H11" i="16"/>
  <c r="G11" i="16"/>
  <c r="F11" i="16"/>
  <c r="E11" i="16"/>
  <c r="D11" i="16"/>
  <c r="C11" i="16"/>
  <c r="P10" i="16"/>
  <c r="O10" i="16"/>
  <c r="N10" i="16"/>
  <c r="M10" i="16"/>
  <c r="L10" i="16"/>
  <c r="K10" i="16"/>
  <c r="J10" i="16"/>
  <c r="I10" i="16"/>
  <c r="H10" i="16"/>
  <c r="G10" i="16"/>
  <c r="F10" i="16"/>
  <c r="E10" i="16"/>
  <c r="D10" i="16"/>
  <c r="C10" i="16"/>
  <c r="P9" i="16"/>
  <c r="O9" i="16"/>
  <c r="N9" i="16"/>
  <c r="M9" i="16"/>
  <c r="L9" i="16"/>
  <c r="K9" i="16"/>
  <c r="J9" i="16"/>
  <c r="I9" i="16"/>
  <c r="H9" i="16"/>
  <c r="G9" i="16"/>
  <c r="F9" i="16"/>
  <c r="E9" i="16"/>
  <c r="D9" i="16"/>
  <c r="C9" i="16"/>
  <c r="P8" i="16"/>
  <c r="O8" i="16"/>
  <c r="N8" i="16"/>
  <c r="M8" i="16"/>
  <c r="L8" i="16"/>
  <c r="K8" i="16"/>
  <c r="J8" i="16"/>
  <c r="I8" i="16"/>
  <c r="H8" i="16"/>
  <c r="G8" i="16"/>
  <c r="F8" i="16"/>
  <c r="E8" i="16"/>
  <c r="D8" i="16"/>
  <c r="C8" i="16"/>
  <c r="P7" i="16"/>
  <c r="O7" i="16"/>
  <c r="N7" i="16"/>
  <c r="M7" i="16"/>
  <c r="L7" i="16"/>
  <c r="K7" i="16"/>
  <c r="J7" i="16"/>
  <c r="I7" i="16"/>
  <c r="H7" i="16"/>
  <c r="G7" i="16"/>
  <c r="F7" i="16"/>
  <c r="E7" i="16"/>
  <c r="D7" i="16"/>
  <c r="C7" i="16"/>
  <c r="P6" i="16"/>
  <c r="O6" i="16"/>
  <c r="N6" i="16"/>
  <c r="M6" i="16"/>
  <c r="L6" i="16"/>
  <c r="K6" i="16"/>
  <c r="J6" i="16"/>
  <c r="I6" i="16"/>
  <c r="H6" i="16"/>
  <c r="G6" i="16"/>
  <c r="F6" i="16"/>
  <c r="E6" i="16"/>
  <c r="D6" i="16"/>
  <c r="C6" i="16"/>
  <c r="P5" i="16"/>
  <c r="O5" i="16"/>
  <c r="N5" i="16"/>
  <c r="M5" i="16"/>
  <c r="L5" i="16"/>
  <c r="K5" i="16"/>
  <c r="J5" i="16"/>
  <c r="I5" i="16"/>
  <c r="H5" i="16"/>
  <c r="G5" i="16"/>
  <c r="F5" i="16"/>
  <c r="E5" i="16"/>
  <c r="D5" i="16"/>
  <c r="C5" i="16"/>
  <c r="C122" i="15"/>
  <c r="D122" i="15"/>
  <c r="D121" i="15"/>
  <c r="C121" i="15"/>
  <c r="D120" i="15"/>
  <c r="C120" i="15"/>
  <c r="J62" i="15"/>
  <c r="K62" i="15" s="1"/>
  <c r="J61" i="15"/>
  <c r="K61" i="15" s="1"/>
  <c r="J60" i="15"/>
  <c r="K60" i="15" s="1"/>
  <c r="J59" i="15"/>
  <c r="K59" i="15" s="1"/>
  <c r="J58" i="15"/>
  <c r="K58" i="15" s="1"/>
  <c r="J57" i="15"/>
  <c r="K57" i="15" s="1"/>
  <c r="G59" i="15"/>
  <c r="H59" i="15" s="1"/>
  <c r="G61" i="15"/>
  <c r="H61" i="15" s="1"/>
  <c r="G62" i="15"/>
  <c r="H62" i="15" s="1"/>
  <c r="G63" i="15"/>
  <c r="H63" i="15" s="1"/>
  <c r="G65" i="15"/>
  <c r="H65" i="15" s="1"/>
  <c r="I83" i="15"/>
  <c r="J56" i="15" s="1"/>
  <c r="K56" i="15" s="1"/>
  <c r="F83" i="15"/>
  <c r="G66" i="15" s="1"/>
  <c r="H66" i="15" s="1"/>
  <c r="I82" i="15"/>
  <c r="F82" i="15"/>
  <c r="D49" i="14"/>
  <c r="D46" i="14"/>
  <c r="E46" i="14"/>
  <c r="E45" i="14"/>
  <c r="D47" i="14" s="1"/>
  <c r="D45" i="14"/>
  <c r="D41" i="14"/>
  <c r="E39" i="14"/>
  <c r="E40" i="14"/>
  <c r="D40" i="14"/>
  <c r="D39" i="14"/>
  <c r="E35" i="14"/>
  <c r="D35" i="14"/>
  <c r="F35" i="14" s="1"/>
  <c r="E34" i="14"/>
  <c r="E36" i="14" s="1"/>
  <c r="D34" i="14"/>
  <c r="D36" i="14" s="1"/>
  <c r="F31" i="14"/>
  <c r="E31" i="14"/>
  <c r="D31" i="14"/>
  <c r="F30" i="14"/>
  <c r="F29" i="14"/>
  <c r="F24" i="14"/>
  <c r="F25" i="14" s="1"/>
  <c r="E25" i="14"/>
  <c r="D25" i="14"/>
  <c r="D24" i="14"/>
  <c r="E24" i="14"/>
  <c r="E23" i="14"/>
  <c r="D23" i="14"/>
  <c r="F23" i="14"/>
  <c r="E20" i="14"/>
  <c r="F20" i="14"/>
  <c r="D20" i="14"/>
  <c r="F19" i="14"/>
  <c r="F18" i="14"/>
  <c r="E13" i="14"/>
  <c r="D13" i="14"/>
  <c r="E12" i="14"/>
  <c r="D12" i="14"/>
  <c r="D19" i="13"/>
  <c r="D20" i="13" s="1"/>
  <c r="D7" i="13"/>
  <c r="D11" i="13"/>
  <c r="D10" i="13"/>
  <c r="D12" i="13" s="1"/>
  <c r="E113" i="3"/>
  <c r="D113" i="3"/>
  <c r="K107" i="3"/>
  <c r="K108" i="3" s="1"/>
  <c r="F108" i="3"/>
  <c r="F107" i="3"/>
  <c r="I104" i="3"/>
  <c r="D104" i="3"/>
  <c r="J103" i="3"/>
  <c r="K103" i="3" s="1"/>
  <c r="E103" i="3"/>
  <c r="F103" i="3" s="1"/>
  <c r="J102" i="3"/>
  <c r="K102" i="3" s="1"/>
  <c r="E102" i="3"/>
  <c r="F102" i="3" s="1"/>
  <c r="J101" i="3"/>
  <c r="K101" i="3" s="1"/>
  <c r="E101" i="3"/>
  <c r="F101" i="3" s="1"/>
  <c r="J100" i="3"/>
  <c r="K100" i="3" s="1"/>
  <c r="E100" i="3"/>
  <c r="F100" i="3" s="1"/>
  <c r="J99" i="3"/>
  <c r="K99" i="3" s="1"/>
  <c r="E99" i="3"/>
  <c r="F99" i="3" s="1"/>
  <c r="K98" i="3"/>
  <c r="J98" i="3"/>
  <c r="F98" i="3"/>
  <c r="E98" i="3"/>
  <c r="J97" i="3"/>
  <c r="K97" i="3" s="1"/>
  <c r="E97" i="3"/>
  <c r="F97" i="3" s="1"/>
  <c r="J96" i="3"/>
  <c r="K96" i="3" s="1"/>
  <c r="E96" i="3"/>
  <c r="F96" i="3" s="1"/>
  <c r="J95" i="3"/>
  <c r="K95" i="3" s="1"/>
  <c r="E95" i="3"/>
  <c r="F95" i="3" s="1"/>
  <c r="J94" i="3"/>
  <c r="K94" i="3" s="1"/>
  <c r="E94" i="3"/>
  <c r="F94" i="3" s="1"/>
  <c r="J93" i="3"/>
  <c r="K93" i="3" s="1"/>
  <c r="E93" i="3"/>
  <c r="F93" i="3" s="1"/>
  <c r="K92" i="3"/>
  <c r="J92" i="3"/>
  <c r="F92" i="3"/>
  <c r="E92" i="3"/>
  <c r="J91" i="3"/>
  <c r="K91" i="3" s="1"/>
  <c r="E91" i="3"/>
  <c r="F91" i="3" s="1"/>
  <c r="J90" i="3"/>
  <c r="K90" i="3" s="1"/>
  <c r="E90" i="3"/>
  <c r="F90" i="3" s="1"/>
  <c r="J89" i="3"/>
  <c r="K89" i="3" s="1"/>
  <c r="E89" i="3"/>
  <c r="F89" i="3" s="1"/>
  <c r="J88" i="3"/>
  <c r="K88" i="3" s="1"/>
  <c r="E88" i="3"/>
  <c r="F88" i="3" s="1"/>
  <c r="J87" i="3"/>
  <c r="K87" i="3" s="1"/>
  <c r="E87" i="3"/>
  <c r="F87" i="3" s="1"/>
  <c r="K86" i="3"/>
  <c r="J86" i="3"/>
  <c r="F86" i="3"/>
  <c r="E86" i="3"/>
  <c r="J85" i="3"/>
  <c r="K85" i="3" s="1"/>
  <c r="E85" i="3"/>
  <c r="F85" i="3" s="1"/>
  <c r="K84" i="3"/>
  <c r="K106" i="3" s="1"/>
  <c r="J84" i="3"/>
  <c r="J105" i="3" s="1"/>
  <c r="E84" i="3"/>
  <c r="E105" i="3" s="1"/>
  <c r="K78" i="3"/>
  <c r="F78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56" i="3"/>
  <c r="I76" i="3"/>
  <c r="D76" i="3"/>
  <c r="J75" i="3"/>
  <c r="E75" i="3"/>
  <c r="J74" i="3"/>
  <c r="E74" i="3"/>
  <c r="J73" i="3"/>
  <c r="E73" i="3"/>
  <c r="J72" i="3"/>
  <c r="E72" i="3"/>
  <c r="J71" i="3"/>
  <c r="E71" i="3"/>
  <c r="J70" i="3"/>
  <c r="E70" i="3"/>
  <c r="J69" i="3"/>
  <c r="E69" i="3"/>
  <c r="J68" i="3"/>
  <c r="E68" i="3"/>
  <c r="J67" i="3"/>
  <c r="E67" i="3"/>
  <c r="J66" i="3"/>
  <c r="E66" i="3"/>
  <c r="J65" i="3"/>
  <c r="E65" i="3"/>
  <c r="J64" i="3"/>
  <c r="E64" i="3"/>
  <c r="J63" i="3"/>
  <c r="E63" i="3"/>
  <c r="J62" i="3"/>
  <c r="E62" i="3"/>
  <c r="J61" i="3"/>
  <c r="E61" i="3"/>
  <c r="J60" i="3"/>
  <c r="E60" i="3"/>
  <c r="J59" i="3"/>
  <c r="E59" i="3"/>
  <c r="J58" i="3"/>
  <c r="E58" i="3"/>
  <c r="J57" i="3"/>
  <c r="E57" i="3"/>
  <c r="J56" i="3"/>
  <c r="E56" i="3"/>
  <c r="E77" i="3" s="1"/>
  <c r="I51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D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51" i="3" s="1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5" i="3"/>
  <c r="H50" i="3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Q23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Q21" i="12"/>
  <c r="P21" i="12"/>
  <c r="O21" i="12"/>
  <c r="N21" i="12"/>
  <c r="M21" i="12"/>
  <c r="L21" i="12"/>
  <c r="K21" i="12"/>
  <c r="J21" i="12"/>
  <c r="I21" i="12"/>
  <c r="H21" i="12"/>
  <c r="G21" i="12"/>
  <c r="F21" i="12"/>
  <c r="E21" i="12"/>
  <c r="D21" i="12"/>
  <c r="Q20" i="12"/>
  <c r="P20" i="12"/>
  <c r="O20" i="12"/>
  <c r="N20" i="12"/>
  <c r="M20" i="12"/>
  <c r="L20" i="12"/>
  <c r="K20" i="12"/>
  <c r="J20" i="12"/>
  <c r="I20" i="12"/>
  <c r="H20" i="12"/>
  <c r="G20" i="12"/>
  <c r="F20" i="12"/>
  <c r="E20" i="12"/>
  <c r="D20" i="12"/>
  <c r="Q19" i="12"/>
  <c r="P19" i="12"/>
  <c r="O19" i="12"/>
  <c r="N19" i="12"/>
  <c r="M19" i="12"/>
  <c r="L19" i="12"/>
  <c r="K19" i="12"/>
  <c r="J19" i="12"/>
  <c r="I19" i="12"/>
  <c r="H19" i="12"/>
  <c r="G19" i="12"/>
  <c r="F19" i="12"/>
  <c r="E19" i="12"/>
  <c r="D19" i="12"/>
  <c r="Q18" i="12"/>
  <c r="P18" i="12"/>
  <c r="O18" i="12"/>
  <c r="N18" i="12"/>
  <c r="M18" i="12"/>
  <c r="L18" i="12"/>
  <c r="K18" i="12"/>
  <c r="J18" i="12"/>
  <c r="I18" i="12"/>
  <c r="H18" i="12"/>
  <c r="G18" i="12"/>
  <c r="F18" i="12"/>
  <c r="E18" i="12"/>
  <c r="D18" i="12"/>
  <c r="Q17" i="12"/>
  <c r="P17" i="12"/>
  <c r="O17" i="12"/>
  <c r="N17" i="12"/>
  <c r="M17" i="12"/>
  <c r="L17" i="12"/>
  <c r="K17" i="12"/>
  <c r="J17" i="12"/>
  <c r="I17" i="12"/>
  <c r="H17" i="12"/>
  <c r="G17" i="12"/>
  <c r="F17" i="12"/>
  <c r="E17" i="12"/>
  <c r="D17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Q14" i="12"/>
  <c r="P14" i="12"/>
  <c r="O14" i="12"/>
  <c r="N14" i="12"/>
  <c r="M14" i="12"/>
  <c r="L14" i="12"/>
  <c r="K14" i="12"/>
  <c r="J14" i="12"/>
  <c r="I14" i="12"/>
  <c r="H14" i="12"/>
  <c r="G14" i="12"/>
  <c r="F14" i="12"/>
  <c r="E14" i="12"/>
  <c r="D14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Q12" i="12"/>
  <c r="P12" i="12"/>
  <c r="O12" i="12"/>
  <c r="N12" i="12"/>
  <c r="M12" i="12"/>
  <c r="L12" i="12"/>
  <c r="K12" i="12"/>
  <c r="J12" i="12"/>
  <c r="I12" i="12"/>
  <c r="H12" i="12"/>
  <c r="G12" i="12"/>
  <c r="F12" i="12"/>
  <c r="E12" i="12"/>
  <c r="D12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E11" i="12"/>
  <c r="D11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E10" i="12"/>
  <c r="D10" i="12"/>
  <c r="Q9" i="12"/>
  <c r="P9" i="12"/>
  <c r="O9" i="12"/>
  <c r="N9" i="12"/>
  <c r="M9" i="12"/>
  <c r="L9" i="12"/>
  <c r="K9" i="12"/>
  <c r="J9" i="12"/>
  <c r="I9" i="12"/>
  <c r="H9" i="12"/>
  <c r="G9" i="12"/>
  <c r="F9" i="12"/>
  <c r="E9" i="12"/>
  <c r="D9" i="12"/>
  <c r="Q8" i="12"/>
  <c r="P8" i="12"/>
  <c r="O8" i="12"/>
  <c r="N8" i="12"/>
  <c r="M8" i="12"/>
  <c r="L8" i="12"/>
  <c r="K8" i="12"/>
  <c r="J8" i="12"/>
  <c r="I8" i="12"/>
  <c r="H8" i="12"/>
  <c r="G8" i="12"/>
  <c r="F8" i="12"/>
  <c r="E8" i="12"/>
  <c r="D8" i="12"/>
  <c r="Q7" i="12"/>
  <c r="P7" i="12"/>
  <c r="O7" i="12"/>
  <c r="N7" i="12"/>
  <c r="M7" i="12"/>
  <c r="L7" i="12"/>
  <c r="K7" i="12"/>
  <c r="J7" i="12"/>
  <c r="I7" i="12"/>
  <c r="H7" i="12"/>
  <c r="G7" i="12"/>
  <c r="F7" i="12"/>
  <c r="E7" i="12"/>
  <c r="D7" i="12"/>
  <c r="Q6" i="12"/>
  <c r="P6" i="12"/>
  <c r="O6" i="12"/>
  <c r="N6" i="12"/>
  <c r="M6" i="12"/>
  <c r="L6" i="12"/>
  <c r="K6" i="12"/>
  <c r="J6" i="12"/>
  <c r="I6" i="12"/>
  <c r="H6" i="12"/>
  <c r="G6" i="12"/>
  <c r="F6" i="12"/>
  <c r="E6" i="12"/>
  <c r="D6" i="12"/>
  <c r="Q5" i="12"/>
  <c r="P5" i="12"/>
  <c r="O5" i="12"/>
  <c r="N5" i="12"/>
  <c r="M5" i="12"/>
  <c r="L5" i="12"/>
  <c r="K5" i="12"/>
  <c r="J5" i="12"/>
  <c r="I5" i="12"/>
  <c r="H5" i="12"/>
  <c r="G5" i="12"/>
  <c r="F5" i="12"/>
  <c r="E5" i="12"/>
  <c r="D5" i="12"/>
  <c r="E30" i="9"/>
  <c r="E31" i="9" s="1"/>
  <c r="E32" i="9" s="1"/>
  <c r="D30" i="9"/>
  <c r="D31" i="9" s="1"/>
  <c r="D32" i="9" s="1"/>
  <c r="E21" i="9"/>
  <c r="E22" i="9" s="1"/>
  <c r="E23" i="9" s="1"/>
  <c r="D21" i="9"/>
  <c r="D22" i="9" s="1"/>
  <c r="D23" i="9" s="1"/>
  <c r="E12" i="9"/>
  <c r="E13" i="9" s="1"/>
  <c r="E14" i="9" s="1"/>
  <c r="D12" i="9"/>
  <c r="D13" i="9" s="1"/>
  <c r="D14" i="9" s="1"/>
  <c r="D15" i="9" s="1"/>
  <c r="I30" i="11"/>
  <c r="H30" i="11"/>
  <c r="G30" i="11"/>
  <c r="F30" i="11"/>
  <c r="E30" i="11"/>
  <c r="D30" i="11"/>
  <c r="I29" i="11"/>
  <c r="H29" i="11"/>
  <c r="G29" i="11"/>
  <c r="F29" i="11"/>
  <c r="E29" i="11"/>
  <c r="D29" i="11"/>
  <c r="I28" i="11"/>
  <c r="H28" i="11"/>
  <c r="G28" i="11"/>
  <c r="F28" i="11"/>
  <c r="E28" i="11"/>
  <c r="D28" i="11"/>
  <c r="I27" i="11"/>
  <c r="H27" i="11"/>
  <c r="G27" i="11"/>
  <c r="F27" i="11"/>
  <c r="E27" i="11"/>
  <c r="D27" i="11"/>
  <c r="I26" i="11"/>
  <c r="H26" i="11"/>
  <c r="G26" i="11"/>
  <c r="F26" i="11"/>
  <c r="E26" i="11"/>
  <c r="D26" i="11"/>
  <c r="I25" i="11"/>
  <c r="H25" i="11"/>
  <c r="G25" i="11"/>
  <c r="F25" i="11"/>
  <c r="E25" i="11"/>
  <c r="D25" i="11"/>
  <c r="I24" i="11"/>
  <c r="H24" i="11"/>
  <c r="G24" i="11"/>
  <c r="F24" i="11"/>
  <c r="E24" i="11"/>
  <c r="D24" i="11"/>
  <c r="I23" i="11"/>
  <c r="H23" i="11"/>
  <c r="G23" i="11"/>
  <c r="F23" i="11"/>
  <c r="E23" i="11"/>
  <c r="D23" i="11"/>
  <c r="I22" i="11"/>
  <c r="H22" i="11"/>
  <c r="G22" i="11"/>
  <c r="F22" i="11"/>
  <c r="E22" i="11"/>
  <c r="D22" i="11"/>
  <c r="I21" i="11"/>
  <c r="H21" i="11"/>
  <c r="G21" i="11"/>
  <c r="F21" i="11"/>
  <c r="E21" i="11"/>
  <c r="D21" i="11"/>
  <c r="I20" i="11"/>
  <c r="H20" i="11"/>
  <c r="G20" i="11"/>
  <c r="F20" i="11"/>
  <c r="E20" i="11"/>
  <c r="D20" i="11"/>
  <c r="I19" i="11"/>
  <c r="H19" i="11"/>
  <c r="G19" i="11"/>
  <c r="F19" i="11"/>
  <c r="E19" i="11"/>
  <c r="D19" i="11"/>
  <c r="I18" i="11"/>
  <c r="H18" i="11"/>
  <c r="G18" i="11"/>
  <c r="F18" i="11"/>
  <c r="E18" i="11"/>
  <c r="D18" i="11"/>
  <c r="I17" i="11"/>
  <c r="H17" i="11"/>
  <c r="G17" i="11"/>
  <c r="F17" i="11"/>
  <c r="E17" i="11"/>
  <c r="D17" i="11"/>
  <c r="I16" i="11"/>
  <c r="H16" i="11"/>
  <c r="G16" i="11"/>
  <c r="F16" i="11"/>
  <c r="E16" i="11"/>
  <c r="D16" i="11"/>
  <c r="I15" i="11"/>
  <c r="H15" i="11"/>
  <c r="G15" i="11"/>
  <c r="F15" i="11"/>
  <c r="E15" i="11"/>
  <c r="D15" i="11"/>
  <c r="I14" i="11"/>
  <c r="H14" i="11"/>
  <c r="G14" i="11"/>
  <c r="F14" i="11"/>
  <c r="E14" i="11"/>
  <c r="D14" i="11"/>
  <c r="I13" i="11"/>
  <c r="H13" i="11"/>
  <c r="G13" i="11"/>
  <c r="F13" i="11"/>
  <c r="E13" i="11"/>
  <c r="D13" i="11"/>
  <c r="I12" i="11"/>
  <c r="H12" i="11"/>
  <c r="G12" i="11"/>
  <c r="F12" i="11"/>
  <c r="E12" i="11"/>
  <c r="D12" i="11"/>
  <c r="I11" i="11"/>
  <c r="H11" i="11"/>
  <c r="G11" i="11"/>
  <c r="F11" i="11"/>
  <c r="E11" i="11"/>
  <c r="D11" i="11"/>
  <c r="I10" i="11"/>
  <c r="H10" i="11"/>
  <c r="G10" i="11"/>
  <c r="F10" i="11"/>
  <c r="E10" i="11"/>
  <c r="D10" i="11"/>
  <c r="I9" i="11"/>
  <c r="H9" i="11"/>
  <c r="G9" i="11"/>
  <c r="F9" i="11"/>
  <c r="E9" i="11"/>
  <c r="D9" i="11"/>
  <c r="I8" i="11"/>
  <c r="H8" i="11"/>
  <c r="G8" i="11"/>
  <c r="F8" i="11"/>
  <c r="E8" i="11"/>
  <c r="D8" i="11"/>
  <c r="I7" i="11"/>
  <c r="H7" i="11"/>
  <c r="G7" i="11"/>
  <c r="F7" i="11"/>
  <c r="E7" i="11"/>
  <c r="D7" i="11"/>
  <c r="I6" i="11"/>
  <c r="H6" i="11"/>
  <c r="G6" i="11"/>
  <c r="F6" i="11"/>
  <c r="E6" i="11"/>
  <c r="E79" i="19" l="1"/>
  <c r="E80" i="19" s="1"/>
  <c r="E81" i="19" s="1"/>
  <c r="E82" i="19" s="1"/>
  <c r="E51" i="19"/>
  <c r="G64" i="15"/>
  <c r="H64" i="15" s="1"/>
  <c r="G52" i="15"/>
  <c r="H52" i="15" s="1"/>
  <c r="G81" i="15"/>
  <c r="H81" i="15" s="1"/>
  <c r="G56" i="15"/>
  <c r="H56" i="15" s="1"/>
  <c r="G55" i="15"/>
  <c r="H55" i="15" s="1"/>
  <c r="G78" i="15"/>
  <c r="H78" i="15" s="1"/>
  <c r="G54" i="15"/>
  <c r="H54" i="15" s="1"/>
  <c r="J67" i="15"/>
  <c r="K67" i="15" s="1"/>
  <c r="G77" i="15"/>
  <c r="H77" i="15" s="1"/>
  <c r="G53" i="15"/>
  <c r="H53" i="15" s="1"/>
  <c r="J68" i="15"/>
  <c r="K68" i="15" s="1"/>
  <c r="G76" i="15"/>
  <c r="H76" i="15" s="1"/>
  <c r="J69" i="15"/>
  <c r="K69" i="15" s="1"/>
  <c r="G75" i="15"/>
  <c r="H75" i="15" s="1"/>
  <c r="J70" i="15"/>
  <c r="K70" i="15" s="1"/>
  <c r="G74" i="15"/>
  <c r="H74" i="15" s="1"/>
  <c r="J71" i="15"/>
  <c r="K71" i="15" s="1"/>
  <c r="G58" i="15"/>
  <c r="H58" i="15" s="1"/>
  <c r="G72" i="15"/>
  <c r="H72" i="15" s="1"/>
  <c r="G79" i="15"/>
  <c r="H79" i="15" s="1"/>
  <c r="G69" i="15"/>
  <c r="H69" i="15" s="1"/>
  <c r="G57" i="15"/>
  <c r="H57" i="15" s="1"/>
  <c r="G60" i="15"/>
  <c r="H60" i="15" s="1"/>
  <c r="J65" i="15"/>
  <c r="K65" i="15" s="1"/>
  <c r="G71" i="15"/>
  <c r="H71" i="15" s="1"/>
  <c r="G70" i="15"/>
  <c r="H70" i="15" s="1"/>
  <c r="G67" i="15"/>
  <c r="H67" i="15" s="1"/>
  <c r="J54" i="15"/>
  <c r="K54" i="15" s="1"/>
  <c r="J63" i="15"/>
  <c r="K63" i="15" s="1"/>
  <c r="J64" i="15"/>
  <c r="K64" i="15" s="1"/>
  <c r="G80" i="15"/>
  <c r="H80" i="15" s="1"/>
  <c r="J66" i="15"/>
  <c r="K66" i="15" s="1"/>
  <c r="G73" i="15"/>
  <c r="H73" i="15" s="1"/>
  <c r="J52" i="15"/>
  <c r="K52" i="15" s="1"/>
  <c r="G68" i="15"/>
  <c r="H68" i="15" s="1"/>
  <c r="J53" i="15"/>
  <c r="K53" i="15" s="1"/>
  <c r="J55" i="15"/>
  <c r="K55" i="15" s="1"/>
  <c r="F34" i="14"/>
  <c r="F36" i="14" s="1"/>
  <c r="F84" i="3"/>
  <c r="F106" i="3" s="1"/>
  <c r="J77" i="3"/>
  <c r="D33" i="9"/>
  <c r="D24" i="9"/>
  <c r="I30" i="10"/>
  <c r="H30" i="10"/>
  <c r="G30" i="10"/>
  <c r="F30" i="10"/>
  <c r="E30" i="10"/>
  <c r="D30" i="10"/>
  <c r="I29" i="10"/>
  <c r="H29" i="10"/>
  <c r="G29" i="10"/>
  <c r="F29" i="10"/>
  <c r="E29" i="10"/>
  <c r="D29" i="10"/>
  <c r="I28" i="10"/>
  <c r="H28" i="10"/>
  <c r="G28" i="10"/>
  <c r="F28" i="10"/>
  <c r="E28" i="10"/>
  <c r="D28" i="10"/>
  <c r="I27" i="10"/>
  <c r="H27" i="10"/>
  <c r="G27" i="10"/>
  <c r="F27" i="10"/>
  <c r="E27" i="10"/>
  <c r="D27" i="10"/>
  <c r="I26" i="10"/>
  <c r="H26" i="10"/>
  <c r="G26" i="10"/>
  <c r="F26" i="10"/>
  <c r="E26" i="10"/>
  <c r="D26" i="10"/>
  <c r="I25" i="10"/>
  <c r="H25" i="10"/>
  <c r="G25" i="10"/>
  <c r="F25" i="10"/>
  <c r="E25" i="10"/>
  <c r="D25" i="10"/>
  <c r="I24" i="10"/>
  <c r="H24" i="10"/>
  <c r="G24" i="10"/>
  <c r="F24" i="10"/>
  <c r="E24" i="10"/>
  <c r="D24" i="10"/>
  <c r="I23" i="10"/>
  <c r="H23" i="10"/>
  <c r="G23" i="10"/>
  <c r="F23" i="10"/>
  <c r="E23" i="10"/>
  <c r="D23" i="10"/>
  <c r="I22" i="10"/>
  <c r="H22" i="10"/>
  <c r="G22" i="10"/>
  <c r="F22" i="10"/>
  <c r="E22" i="10"/>
  <c r="D22" i="10"/>
  <c r="I21" i="10"/>
  <c r="H21" i="10"/>
  <c r="G21" i="10"/>
  <c r="F21" i="10"/>
  <c r="E21" i="10"/>
  <c r="D21" i="10"/>
  <c r="I20" i="10"/>
  <c r="H20" i="10"/>
  <c r="G20" i="10"/>
  <c r="F20" i="10"/>
  <c r="E20" i="10"/>
  <c r="D20" i="10"/>
  <c r="I19" i="10"/>
  <c r="H19" i="10"/>
  <c r="G19" i="10"/>
  <c r="F19" i="10"/>
  <c r="E19" i="10"/>
  <c r="D19" i="10"/>
  <c r="I18" i="10"/>
  <c r="H18" i="10"/>
  <c r="G18" i="10"/>
  <c r="F18" i="10"/>
  <c r="E18" i="10"/>
  <c r="D18" i="10"/>
  <c r="I17" i="10"/>
  <c r="H17" i="10"/>
  <c r="G17" i="10"/>
  <c r="F17" i="10"/>
  <c r="E17" i="10"/>
  <c r="D17" i="10"/>
  <c r="I16" i="10"/>
  <c r="H16" i="10"/>
  <c r="G16" i="10"/>
  <c r="F16" i="10"/>
  <c r="E16" i="10"/>
  <c r="D16" i="10"/>
  <c r="I15" i="10"/>
  <c r="H15" i="10"/>
  <c r="G15" i="10"/>
  <c r="F15" i="10"/>
  <c r="E15" i="10"/>
  <c r="D15" i="10"/>
  <c r="I14" i="10"/>
  <c r="H14" i="10"/>
  <c r="G14" i="10"/>
  <c r="F14" i="10"/>
  <c r="E14" i="10"/>
  <c r="D14" i="10"/>
  <c r="I13" i="10"/>
  <c r="H13" i="10"/>
  <c r="G13" i="10"/>
  <c r="F13" i="10"/>
  <c r="E13" i="10"/>
  <c r="D13" i="10"/>
  <c r="I12" i="10"/>
  <c r="H12" i="10"/>
  <c r="G12" i="10"/>
  <c r="F12" i="10"/>
  <c r="E12" i="10"/>
  <c r="D12" i="10"/>
  <c r="I11" i="10"/>
  <c r="H11" i="10"/>
  <c r="G11" i="10"/>
  <c r="F11" i="10"/>
  <c r="E11" i="10"/>
  <c r="D11" i="10"/>
  <c r="I10" i="10"/>
  <c r="H10" i="10"/>
  <c r="G10" i="10"/>
  <c r="F10" i="10"/>
  <c r="E10" i="10"/>
  <c r="D10" i="10"/>
  <c r="I9" i="10"/>
  <c r="H9" i="10"/>
  <c r="G9" i="10"/>
  <c r="F9" i="10"/>
  <c r="E9" i="10"/>
  <c r="D9" i="10"/>
  <c r="I8" i="10"/>
  <c r="H8" i="10"/>
  <c r="G8" i="10"/>
  <c r="F8" i="10"/>
  <c r="E8" i="10"/>
  <c r="D8" i="10"/>
  <c r="I7" i="10"/>
  <c r="H7" i="10"/>
  <c r="G7" i="10"/>
  <c r="F7" i="10"/>
  <c r="E7" i="10"/>
  <c r="D7" i="10"/>
  <c r="I6" i="10"/>
  <c r="H6" i="10"/>
  <c r="G6" i="10"/>
  <c r="F6" i="10"/>
  <c r="E6" i="10"/>
  <c r="K84" i="15" l="1"/>
  <c r="K85" i="15" s="1"/>
  <c r="H84" i="15"/>
  <c r="H85" i="15" s="1"/>
  <c r="D6" i="8"/>
  <c r="E6" i="8"/>
  <c r="F6" i="8"/>
  <c r="K6" i="8"/>
  <c r="L6" i="8"/>
  <c r="M6" i="8"/>
  <c r="N6" i="8"/>
  <c r="O6" i="8"/>
  <c r="P6" i="8"/>
  <c r="Q6" i="8"/>
  <c r="R6" i="8"/>
  <c r="S6" i="8"/>
  <c r="T6" i="8"/>
  <c r="U6" i="8"/>
  <c r="D7" i="8"/>
  <c r="E7" i="8"/>
  <c r="F7" i="8"/>
  <c r="K7" i="8"/>
  <c r="L7" i="8"/>
  <c r="M7" i="8"/>
  <c r="N7" i="8"/>
  <c r="O7" i="8"/>
  <c r="P7" i="8"/>
  <c r="Q7" i="8"/>
  <c r="R7" i="8"/>
  <c r="S7" i="8"/>
  <c r="T7" i="8"/>
  <c r="U7" i="8"/>
  <c r="D8" i="8"/>
  <c r="E8" i="8"/>
  <c r="F8" i="8"/>
  <c r="K8" i="8"/>
  <c r="L8" i="8"/>
  <c r="M8" i="8"/>
  <c r="N8" i="8"/>
  <c r="O8" i="8"/>
  <c r="P8" i="8"/>
  <c r="Q8" i="8"/>
  <c r="R8" i="8"/>
  <c r="S8" i="8"/>
  <c r="T8" i="8"/>
  <c r="U8" i="8"/>
  <c r="D9" i="8"/>
  <c r="E9" i="8"/>
  <c r="F9" i="8"/>
  <c r="K9" i="8"/>
  <c r="L9" i="8"/>
  <c r="M9" i="8"/>
  <c r="N9" i="8"/>
  <c r="O9" i="8"/>
  <c r="P9" i="8"/>
  <c r="Q9" i="8"/>
  <c r="R9" i="8"/>
  <c r="S9" i="8"/>
  <c r="T9" i="8"/>
  <c r="U9" i="8"/>
  <c r="D10" i="8"/>
  <c r="E10" i="8"/>
  <c r="F10" i="8"/>
  <c r="K10" i="8"/>
  <c r="L10" i="8"/>
  <c r="M10" i="8"/>
  <c r="N10" i="8"/>
  <c r="O10" i="8"/>
  <c r="P10" i="8"/>
  <c r="Q10" i="8"/>
  <c r="R10" i="8"/>
  <c r="S10" i="8"/>
  <c r="T10" i="8"/>
  <c r="U10" i="8"/>
  <c r="D11" i="8"/>
  <c r="E11" i="8"/>
  <c r="F11" i="8"/>
  <c r="K11" i="8"/>
  <c r="L11" i="8"/>
  <c r="M11" i="8"/>
  <c r="N11" i="8"/>
  <c r="O11" i="8"/>
  <c r="P11" i="8"/>
  <c r="Q11" i="8"/>
  <c r="R11" i="8"/>
  <c r="S11" i="8"/>
  <c r="T11" i="8"/>
  <c r="U11" i="8"/>
  <c r="D12" i="8"/>
  <c r="E12" i="8"/>
  <c r="F12" i="8"/>
  <c r="K12" i="8"/>
  <c r="L12" i="8"/>
  <c r="M12" i="8"/>
  <c r="N12" i="8"/>
  <c r="O12" i="8"/>
  <c r="P12" i="8"/>
  <c r="Q12" i="8"/>
  <c r="R12" i="8"/>
  <c r="S12" i="8"/>
  <c r="T12" i="8"/>
  <c r="U12" i="8"/>
  <c r="D13" i="8"/>
  <c r="E13" i="8"/>
  <c r="F13" i="8"/>
  <c r="K13" i="8"/>
  <c r="L13" i="8"/>
  <c r="M13" i="8"/>
  <c r="N13" i="8"/>
  <c r="O13" i="8"/>
  <c r="P13" i="8"/>
  <c r="Q13" i="8"/>
  <c r="R13" i="8"/>
  <c r="S13" i="8"/>
  <c r="T13" i="8"/>
  <c r="U13" i="8"/>
  <c r="D14" i="8"/>
  <c r="E14" i="8"/>
  <c r="F14" i="8"/>
  <c r="K14" i="8"/>
  <c r="L14" i="8"/>
  <c r="M14" i="8"/>
  <c r="N14" i="8"/>
  <c r="O14" i="8"/>
  <c r="P14" i="8"/>
  <c r="Q14" i="8"/>
  <c r="R14" i="8"/>
  <c r="S14" i="8"/>
  <c r="T14" i="8"/>
  <c r="U14" i="8"/>
  <c r="D15" i="8"/>
  <c r="E15" i="8"/>
  <c r="F15" i="8"/>
  <c r="K15" i="8"/>
  <c r="L15" i="8"/>
  <c r="M15" i="8"/>
  <c r="N15" i="8"/>
  <c r="O15" i="8"/>
  <c r="P15" i="8"/>
  <c r="Q15" i="8"/>
  <c r="R15" i="8"/>
  <c r="S15" i="8"/>
  <c r="T15" i="8"/>
  <c r="U15" i="8"/>
  <c r="D16" i="8"/>
  <c r="E16" i="8"/>
  <c r="F16" i="8"/>
  <c r="K16" i="8"/>
  <c r="L16" i="8"/>
  <c r="M16" i="8"/>
  <c r="N16" i="8"/>
  <c r="O16" i="8"/>
  <c r="P16" i="8"/>
  <c r="Q16" i="8"/>
  <c r="R16" i="8"/>
  <c r="S16" i="8"/>
  <c r="T16" i="8"/>
  <c r="U16" i="8"/>
  <c r="D17" i="8"/>
  <c r="E17" i="8"/>
  <c r="F17" i="8"/>
  <c r="K17" i="8"/>
  <c r="L17" i="8"/>
  <c r="M17" i="8"/>
  <c r="N17" i="8"/>
  <c r="O17" i="8"/>
  <c r="P17" i="8"/>
  <c r="Q17" i="8"/>
  <c r="R17" i="8"/>
  <c r="S17" i="8"/>
  <c r="T17" i="8"/>
  <c r="U17" i="8"/>
  <c r="D18" i="8"/>
  <c r="E18" i="8"/>
  <c r="F18" i="8"/>
  <c r="K18" i="8"/>
  <c r="L18" i="8"/>
  <c r="M18" i="8"/>
  <c r="N18" i="8"/>
  <c r="O18" i="8"/>
  <c r="P18" i="8"/>
  <c r="Q18" i="8"/>
  <c r="R18" i="8"/>
  <c r="S18" i="8"/>
  <c r="T18" i="8"/>
  <c r="U18" i="8"/>
  <c r="D19" i="8"/>
  <c r="E19" i="8"/>
  <c r="F19" i="8"/>
  <c r="K19" i="8"/>
  <c r="L19" i="8"/>
  <c r="M19" i="8"/>
  <c r="N19" i="8"/>
  <c r="O19" i="8"/>
  <c r="P19" i="8"/>
  <c r="Q19" i="8"/>
  <c r="R19" i="8"/>
  <c r="S19" i="8"/>
  <c r="T19" i="8"/>
  <c r="U19" i="8"/>
  <c r="D20" i="8"/>
  <c r="E20" i="8"/>
  <c r="F20" i="8"/>
  <c r="K20" i="8"/>
  <c r="L20" i="8"/>
  <c r="M20" i="8"/>
  <c r="N20" i="8"/>
  <c r="O20" i="8"/>
  <c r="P20" i="8"/>
  <c r="Q20" i="8"/>
  <c r="R20" i="8"/>
  <c r="S20" i="8"/>
  <c r="T20" i="8"/>
  <c r="U20" i="8"/>
  <c r="D21" i="8"/>
  <c r="E21" i="8"/>
  <c r="F21" i="8"/>
  <c r="K21" i="8"/>
  <c r="L21" i="8"/>
  <c r="M21" i="8"/>
  <c r="N21" i="8"/>
  <c r="O21" i="8"/>
  <c r="P21" i="8"/>
  <c r="Q21" i="8"/>
  <c r="R21" i="8"/>
  <c r="S21" i="8"/>
  <c r="T21" i="8"/>
  <c r="U21" i="8"/>
  <c r="D22" i="8"/>
  <c r="E22" i="8"/>
  <c r="F22" i="8"/>
  <c r="K22" i="8"/>
  <c r="L22" i="8"/>
  <c r="M22" i="8"/>
  <c r="N22" i="8"/>
  <c r="O22" i="8"/>
  <c r="P22" i="8"/>
  <c r="Q22" i="8"/>
  <c r="R22" i="8"/>
  <c r="S22" i="8"/>
  <c r="T22" i="8"/>
  <c r="U22" i="8"/>
  <c r="D23" i="8"/>
  <c r="E23" i="8"/>
  <c r="F23" i="8"/>
  <c r="K23" i="8"/>
  <c r="L23" i="8"/>
  <c r="M23" i="8"/>
  <c r="N23" i="8"/>
  <c r="O23" i="8"/>
  <c r="P23" i="8"/>
  <c r="Q23" i="8"/>
  <c r="R23" i="8"/>
  <c r="S23" i="8"/>
  <c r="T23" i="8"/>
  <c r="U23" i="8"/>
  <c r="D24" i="8"/>
  <c r="E24" i="8"/>
  <c r="F24" i="8"/>
  <c r="K24" i="8"/>
  <c r="L24" i="8"/>
  <c r="M24" i="8"/>
  <c r="N24" i="8"/>
  <c r="O24" i="8"/>
  <c r="P24" i="8"/>
  <c r="Q24" i="8"/>
  <c r="R24" i="8"/>
  <c r="S24" i="8"/>
  <c r="T24" i="8"/>
  <c r="U24" i="8"/>
  <c r="D25" i="8"/>
  <c r="E25" i="8"/>
  <c r="F25" i="8"/>
  <c r="K25" i="8"/>
  <c r="L25" i="8"/>
  <c r="M25" i="8"/>
  <c r="N25" i="8"/>
  <c r="O25" i="8"/>
  <c r="P25" i="8"/>
  <c r="Q25" i="8"/>
  <c r="R25" i="8"/>
  <c r="S25" i="8"/>
  <c r="T25" i="8"/>
  <c r="U25" i="8"/>
  <c r="D26" i="8"/>
  <c r="E26" i="8"/>
  <c r="F26" i="8"/>
  <c r="K26" i="8"/>
  <c r="L26" i="8"/>
  <c r="M26" i="8"/>
  <c r="N26" i="8"/>
  <c r="O26" i="8"/>
  <c r="P26" i="8"/>
  <c r="Q26" i="8"/>
  <c r="R26" i="8"/>
  <c r="S26" i="8"/>
  <c r="T26" i="8"/>
  <c r="U26" i="8"/>
  <c r="D27" i="8"/>
  <c r="E27" i="8"/>
  <c r="F27" i="8"/>
  <c r="K27" i="8"/>
  <c r="L27" i="8"/>
  <c r="M27" i="8"/>
  <c r="N27" i="8"/>
  <c r="O27" i="8"/>
  <c r="P27" i="8"/>
  <c r="Q27" i="8"/>
  <c r="R27" i="8"/>
  <c r="S27" i="8"/>
  <c r="T27" i="8"/>
  <c r="U27" i="8"/>
  <c r="D28" i="8"/>
  <c r="E28" i="8"/>
  <c r="F28" i="8"/>
  <c r="K28" i="8"/>
  <c r="L28" i="8"/>
  <c r="M28" i="8"/>
  <c r="N28" i="8"/>
  <c r="O28" i="8"/>
  <c r="P28" i="8"/>
  <c r="Q28" i="8"/>
  <c r="R28" i="8"/>
  <c r="S28" i="8"/>
  <c r="T28" i="8"/>
  <c r="U28" i="8"/>
  <c r="D29" i="8"/>
  <c r="E29" i="8"/>
  <c r="F29" i="8"/>
  <c r="K29" i="8"/>
  <c r="L29" i="8"/>
  <c r="M29" i="8"/>
  <c r="N29" i="8"/>
  <c r="O29" i="8"/>
  <c r="P29" i="8"/>
  <c r="Q29" i="8"/>
  <c r="R29" i="8"/>
  <c r="S29" i="8"/>
  <c r="T29" i="8"/>
  <c r="U29" i="8"/>
  <c r="D30" i="8"/>
  <c r="E30" i="8"/>
  <c r="F30" i="8"/>
  <c r="K30" i="8"/>
  <c r="L30" i="8"/>
  <c r="M30" i="8"/>
  <c r="N30" i="8"/>
  <c r="O30" i="8"/>
  <c r="P30" i="8"/>
  <c r="Q30" i="8"/>
  <c r="R30" i="8"/>
  <c r="S30" i="8"/>
  <c r="T30" i="8"/>
  <c r="U30" i="8"/>
  <c r="D31" i="8"/>
  <c r="E31" i="8"/>
  <c r="F31" i="8"/>
  <c r="K31" i="8"/>
  <c r="L31" i="8"/>
  <c r="M31" i="8"/>
  <c r="N31" i="8"/>
  <c r="O31" i="8"/>
  <c r="P31" i="8"/>
  <c r="Q31" i="8"/>
  <c r="R31" i="8"/>
  <c r="S31" i="8"/>
  <c r="T31" i="8"/>
  <c r="U31" i="8"/>
  <c r="D32" i="8"/>
  <c r="E32" i="8"/>
  <c r="F32" i="8"/>
  <c r="K32" i="8"/>
  <c r="L32" i="8"/>
  <c r="M32" i="8"/>
  <c r="N32" i="8"/>
  <c r="O32" i="8"/>
  <c r="P32" i="8"/>
  <c r="Q32" i="8"/>
  <c r="R32" i="8"/>
  <c r="S32" i="8"/>
  <c r="T32" i="8"/>
  <c r="U32" i="8"/>
  <c r="D33" i="8"/>
  <c r="E33" i="8"/>
  <c r="F33" i="8"/>
  <c r="K33" i="8"/>
  <c r="L33" i="8"/>
  <c r="M33" i="8"/>
  <c r="N33" i="8"/>
  <c r="O33" i="8"/>
  <c r="P33" i="8"/>
  <c r="Q33" i="8"/>
  <c r="R33" i="8"/>
  <c r="S33" i="8"/>
  <c r="T33" i="8"/>
  <c r="U33" i="8"/>
  <c r="K34" i="8"/>
  <c r="L34" i="8"/>
  <c r="M34" i="8"/>
  <c r="N34" i="8"/>
  <c r="O34" i="8"/>
  <c r="P34" i="8"/>
  <c r="Q34" i="8"/>
  <c r="R34" i="8"/>
  <c r="S34" i="8"/>
  <c r="T34" i="8"/>
  <c r="U34" i="8"/>
  <c r="K35" i="8"/>
  <c r="L35" i="8"/>
  <c r="M35" i="8"/>
  <c r="N35" i="8"/>
  <c r="O35" i="8"/>
  <c r="P35" i="8"/>
  <c r="Q35" i="8"/>
  <c r="R35" i="8"/>
  <c r="S35" i="8"/>
  <c r="T35" i="8"/>
  <c r="U35" i="8"/>
  <c r="K36" i="8"/>
  <c r="L36" i="8"/>
  <c r="M36" i="8"/>
  <c r="N36" i="8"/>
  <c r="O36" i="8"/>
  <c r="P36" i="8"/>
  <c r="Q36" i="8"/>
  <c r="R36" i="8"/>
  <c r="S36" i="8"/>
  <c r="T36" i="8"/>
  <c r="U36" i="8"/>
  <c r="G8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9" i="7"/>
  <c r="F81" i="8"/>
  <c r="E81" i="8"/>
  <c r="D81" i="8"/>
  <c r="F80" i="8"/>
  <c r="E80" i="8"/>
  <c r="D80" i="8"/>
  <c r="F79" i="8"/>
  <c r="E79" i="8"/>
  <c r="D79" i="8"/>
  <c r="F77" i="8"/>
  <c r="E77" i="8"/>
  <c r="D77" i="8"/>
  <c r="F67" i="8"/>
  <c r="E67" i="8"/>
  <c r="D67" i="8"/>
  <c r="F66" i="8"/>
  <c r="E66" i="8"/>
  <c r="D66" i="8"/>
  <c r="F65" i="8"/>
  <c r="E65" i="8"/>
  <c r="D65" i="8"/>
  <c r="F64" i="8"/>
  <c r="E64" i="8"/>
  <c r="D64" i="8"/>
  <c r="F63" i="8"/>
  <c r="E63" i="8"/>
  <c r="D63" i="8"/>
  <c r="F62" i="8"/>
  <c r="E62" i="8"/>
  <c r="D62" i="8"/>
  <c r="F61" i="8"/>
  <c r="E61" i="8"/>
  <c r="D61" i="8"/>
  <c r="F60" i="8"/>
  <c r="E60" i="8"/>
  <c r="D60" i="8"/>
  <c r="F59" i="8"/>
  <c r="E59" i="8"/>
  <c r="D59" i="8"/>
  <c r="F58" i="8"/>
  <c r="E58" i="8"/>
  <c r="D58" i="8"/>
  <c r="F57" i="8"/>
  <c r="E57" i="8"/>
  <c r="D57" i="8"/>
  <c r="U56" i="8"/>
  <c r="T56" i="8"/>
  <c r="S56" i="8"/>
  <c r="R56" i="8"/>
  <c r="Q56" i="8"/>
  <c r="P56" i="8"/>
  <c r="O56" i="8"/>
  <c r="N56" i="8"/>
  <c r="M56" i="8"/>
  <c r="L56" i="8"/>
  <c r="K56" i="8"/>
  <c r="F56" i="8"/>
  <c r="E56" i="8"/>
  <c r="D56" i="8"/>
  <c r="U55" i="8"/>
  <c r="T55" i="8"/>
  <c r="S55" i="8"/>
  <c r="R55" i="8"/>
  <c r="Q55" i="8"/>
  <c r="P55" i="8"/>
  <c r="O55" i="8"/>
  <c r="N55" i="8"/>
  <c r="M55" i="8"/>
  <c r="L55" i="8"/>
  <c r="K55" i="8"/>
  <c r="F55" i="8"/>
  <c r="E55" i="8"/>
  <c r="D55" i="8"/>
  <c r="U54" i="8"/>
  <c r="T54" i="8"/>
  <c r="S54" i="8"/>
  <c r="R54" i="8"/>
  <c r="Q54" i="8"/>
  <c r="P54" i="8"/>
  <c r="O54" i="8"/>
  <c r="N54" i="8"/>
  <c r="M54" i="8"/>
  <c r="L54" i="8"/>
  <c r="K54" i="8"/>
  <c r="F54" i="8"/>
  <c r="E54" i="8"/>
  <c r="D54" i="8"/>
  <c r="U53" i="8"/>
  <c r="T53" i="8"/>
  <c r="S53" i="8"/>
  <c r="R53" i="8"/>
  <c r="Q53" i="8"/>
  <c r="P53" i="8"/>
  <c r="O53" i="8"/>
  <c r="N53" i="8"/>
  <c r="M53" i="8"/>
  <c r="L53" i="8"/>
  <c r="K53" i="8"/>
  <c r="F53" i="8"/>
  <c r="E53" i="8"/>
  <c r="D53" i="8"/>
  <c r="U52" i="8"/>
  <c r="T52" i="8"/>
  <c r="S52" i="8"/>
  <c r="R52" i="8"/>
  <c r="Q52" i="8"/>
  <c r="P52" i="8"/>
  <c r="O52" i="8"/>
  <c r="N52" i="8"/>
  <c r="M52" i="8"/>
  <c r="L52" i="8"/>
  <c r="K52" i="8"/>
  <c r="F52" i="8"/>
  <c r="E52" i="8"/>
  <c r="D52" i="8"/>
  <c r="U51" i="8"/>
  <c r="T51" i="8"/>
  <c r="S51" i="8"/>
  <c r="R51" i="8"/>
  <c r="Q51" i="8"/>
  <c r="P51" i="8"/>
  <c r="O51" i="8"/>
  <c r="N51" i="8"/>
  <c r="M51" i="8"/>
  <c r="L51" i="8"/>
  <c r="K51" i="8"/>
  <c r="F51" i="8"/>
  <c r="E51" i="8"/>
  <c r="D51" i="8"/>
  <c r="U50" i="8"/>
  <c r="T50" i="8"/>
  <c r="S50" i="8"/>
  <c r="R50" i="8"/>
  <c r="Q50" i="8"/>
  <c r="P50" i="8"/>
  <c r="O50" i="8"/>
  <c r="N50" i="8"/>
  <c r="M50" i="8"/>
  <c r="L50" i="8"/>
  <c r="K50" i="8"/>
  <c r="F50" i="8"/>
  <c r="E50" i="8"/>
  <c r="D50" i="8"/>
  <c r="U49" i="8"/>
  <c r="T49" i="8"/>
  <c r="S49" i="8"/>
  <c r="R49" i="8"/>
  <c r="Q49" i="8"/>
  <c r="P49" i="8"/>
  <c r="O49" i="8"/>
  <c r="N49" i="8"/>
  <c r="M49" i="8"/>
  <c r="L49" i="8"/>
  <c r="K49" i="8"/>
  <c r="F49" i="8"/>
  <c r="E49" i="8"/>
  <c r="D49" i="8"/>
  <c r="U48" i="8"/>
  <c r="T48" i="8"/>
  <c r="S48" i="8"/>
  <c r="R48" i="8"/>
  <c r="Q48" i="8"/>
  <c r="P48" i="8"/>
  <c r="O48" i="8"/>
  <c r="N48" i="8"/>
  <c r="M48" i="8"/>
  <c r="L48" i="8"/>
  <c r="K48" i="8"/>
  <c r="F48" i="8"/>
  <c r="E48" i="8"/>
  <c r="D48" i="8"/>
  <c r="U47" i="8"/>
  <c r="T47" i="8"/>
  <c r="S47" i="8"/>
  <c r="R47" i="8"/>
  <c r="Q47" i="8"/>
  <c r="P47" i="8"/>
  <c r="O47" i="8"/>
  <c r="N47" i="8"/>
  <c r="M47" i="8"/>
  <c r="L47" i="8"/>
  <c r="K47" i="8"/>
  <c r="F47" i="8"/>
  <c r="E47" i="8"/>
  <c r="D47" i="8"/>
  <c r="U46" i="8"/>
  <c r="T46" i="8"/>
  <c r="S46" i="8"/>
  <c r="R46" i="8"/>
  <c r="Q46" i="8"/>
  <c r="P46" i="8"/>
  <c r="O46" i="8"/>
  <c r="N46" i="8"/>
  <c r="M46" i="8"/>
  <c r="L46" i="8"/>
  <c r="K46" i="8"/>
  <c r="F46" i="8"/>
  <c r="E46" i="8"/>
  <c r="D46" i="8"/>
  <c r="U45" i="8"/>
  <c r="T45" i="8"/>
  <c r="S45" i="8"/>
  <c r="R45" i="8"/>
  <c r="Q45" i="8"/>
  <c r="P45" i="8"/>
  <c r="O45" i="8"/>
  <c r="N45" i="8"/>
  <c r="M45" i="8"/>
  <c r="L45" i="8"/>
  <c r="K45" i="8"/>
  <c r="F45" i="8"/>
  <c r="E45" i="8"/>
  <c r="D45" i="8"/>
  <c r="U44" i="8"/>
  <c r="T44" i="8"/>
  <c r="S44" i="8"/>
  <c r="R44" i="8"/>
  <c r="Q44" i="8"/>
  <c r="P44" i="8"/>
  <c r="O44" i="8"/>
  <c r="N44" i="8"/>
  <c r="M44" i="8"/>
  <c r="L44" i="8"/>
  <c r="K44" i="8"/>
  <c r="F44" i="8"/>
  <c r="E44" i="8"/>
  <c r="D44" i="8"/>
  <c r="U43" i="8"/>
  <c r="T43" i="8"/>
  <c r="S43" i="8"/>
  <c r="R43" i="8"/>
  <c r="Q43" i="8"/>
  <c r="P43" i="8"/>
  <c r="O43" i="8"/>
  <c r="N43" i="8"/>
  <c r="M43" i="8"/>
  <c r="L43" i="8"/>
  <c r="K43" i="8"/>
  <c r="F43" i="8"/>
  <c r="E43" i="8"/>
  <c r="D43" i="8"/>
  <c r="U42" i="8"/>
  <c r="T42" i="8"/>
  <c r="S42" i="8"/>
  <c r="R42" i="8"/>
  <c r="Q42" i="8"/>
  <c r="P42" i="8"/>
  <c r="O42" i="8"/>
  <c r="N42" i="8"/>
  <c r="M42" i="8"/>
  <c r="L42" i="8"/>
  <c r="K42" i="8"/>
  <c r="F42" i="8"/>
  <c r="E42" i="8"/>
  <c r="D42" i="8"/>
  <c r="U41" i="8"/>
  <c r="T41" i="8"/>
  <c r="S41" i="8"/>
  <c r="R41" i="8"/>
  <c r="Q41" i="8"/>
  <c r="P41" i="8"/>
  <c r="O41" i="8"/>
  <c r="N41" i="8"/>
  <c r="M41" i="8"/>
  <c r="L41" i="8"/>
  <c r="K41" i="8"/>
  <c r="F41" i="8"/>
  <c r="E41" i="8"/>
  <c r="D41" i="8"/>
  <c r="U40" i="8"/>
  <c r="T40" i="8"/>
  <c r="S40" i="8"/>
  <c r="R40" i="8"/>
  <c r="Q40" i="8"/>
  <c r="P40" i="8"/>
  <c r="O40" i="8"/>
  <c r="N40" i="8"/>
  <c r="M40" i="8"/>
  <c r="L40" i="8"/>
  <c r="K40" i="8"/>
  <c r="U39" i="8"/>
  <c r="T39" i="8"/>
  <c r="S39" i="8"/>
  <c r="R39" i="8"/>
  <c r="Q39" i="8"/>
  <c r="P39" i="8"/>
  <c r="O39" i="8"/>
  <c r="N39" i="8"/>
  <c r="M39" i="8"/>
  <c r="L39" i="8"/>
  <c r="K39" i="8"/>
  <c r="U38" i="8"/>
  <c r="T38" i="8"/>
  <c r="S38" i="8"/>
  <c r="R38" i="8"/>
  <c r="Q38" i="8"/>
  <c r="P38" i="8"/>
  <c r="O38" i="8"/>
  <c r="N38" i="8"/>
  <c r="M38" i="8"/>
  <c r="L38" i="8"/>
  <c r="K38" i="8"/>
  <c r="U37" i="8"/>
  <c r="T37" i="8"/>
  <c r="S37" i="8"/>
  <c r="R37" i="8"/>
  <c r="Q37" i="8"/>
  <c r="P37" i="8"/>
  <c r="O37" i="8"/>
  <c r="N37" i="8"/>
  <c r="M37" i="8"/>
  <c r="L37" i="8"/>
  <c r="K37" i="8"/>
  <c r="D10" i="7" l="1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" i="7"/>
  <c r="E89" i="7" l="1"/>
  <c r="F89" i="7"/>
  <c r="C89" i="7"/>
  <c r="E88" i="7"/>
  <c r="F88" i="7"/>
  <c r="C88" i="7"/>
  <c r="E87" i="7"/>
  <c r="F87" i="7"/>
  <c r="C87" i="7"/>
  <c r="E86" i="7"/>
  <c r="F86" i="7"/>
  <c r="C86" i="7"/>
  <c r="E85" i="7"/>
  <c r="F85" i="7"/>
  <c r="C85" i="7"/>
  <c r="E84" i="7"/>
  <c r="F84" i="7"/>
  <c r="C84" i="7"/>
  <c r="E83" i="7"/>
  <c r="F83" i="7"/>
  <c r="C83" i="7"/>
  <c r="E82" i="7"/>
  <c r="F82" i="7"/>
  <c r="C82" i="7"/>
  <c r="E81" i="7"/>
  <c r="F81" i="7"/>
  <c r="C81" i="7"/>
  <c r="E80" i="7"/>
  <c r="F80" i="7"/>
  <c r="C80" i="7"/>
  <c r="E79" i="7"/>
  <c r="F79" i="7"/>
  <c r="C79" i="7"/>
  <c r="E78" i="7"/>
  <c r="F78" i="7"/>
  <c r="C78" i="7"/>
  <c r="E77" i="7"/>
  <c r="F77" i="7"/>
  <c r="C77" i="7"/>
  <c r="E76" i="7"/>
  <c r="F76" i="7"/>
  <c r="C76" i="7"/>
  <c r="E75" i="7"/>
  <c r="F75" i="7"/>
  <c r="C75" i="7"/>
  <c r="E74" i="7"/>
  <c r="F74" i="7"/>
  <c r="C74" i="7"/>
  <c r="E73" i="7"/>
  <c r="F73" i="7"/>
  <c r="C73" i="7"/>
  <c r="E72" i="7"/>
  <c r="F72" i="7"/>
  <c r="C72" i="7"/>
  <c r="E71" i="7"/>
  <c r="F71" i="7"/>
  <c r="C71" i="7"/>
  <c r="E70" i="7"/>
  <c r="F70" i="7"/>
  <c r="C70" i="7"/>
  <c r="E69" i="7"/>
  <c r="F69" i="7"/>
  <c r="C69" i="7"/>
  <c r="E68" i="7"/>
  <c r="F68" i="7"/>
  <c r="C68" i="7"/>
  <c r="E67" i="7"/>
  <c r="F67" i="7"/>
  <c r="C67" i="7"/>
  <c r="E66" i="7"/>
  <c r="F66" i="7"/>
  <c r="C66" i="7"/>
  <c r="E65" i="7"/>
  <c r="F65" i="7"/>
  <c r="C65" i="7"/>
  <c r="E64" i="7"/>
  <c r="F64" i="7"/>
  <c r="C64" i="7"/>
  <c r="E63" i="7"/>
  <c r="F63" i="7"/>
  <c r="C63" i="7"/>
  <c r="E62" i="7"/>
  <c r="F62" i="7"/>
  <c r="C62" i="7"/>
  <c r="E61" i="7"/>
  <c r="F61" i="7"/>
  <c r="C61" i="7"/>
  <c r="E60" i="7"/>
  <c r="F60" i="7"/>
  <c r="C60" i="7"/>
  <c r="E59" i="7"/>
  <c r="F59" i="7"/>
  <c r="C59" i="7"/>
  <c r="E58" i="7"/>
  <c r="F58" i="7"/>
  <c r="C58" i="7"/>
  <c r="E57" i="7"/>
  <c r="F57" i="7"/>
  <c r="C57" i="7"/>
  <c r="E56" i="7"/>
  <c r="F56" i="7"/>
  <c r="C56" i="7"/>
  <c r="E55" i="7"/>
  <c r="F55" i="7"/>
  <c r="C55" i="7"/>
  <c r="E54" i="7"/>
  <c r="F54" i="7"/>
  <c r="C54" i="7"/>
  <c r="E53" i="7"/>
  <c r="F53" i="7"/>
  <c r="C53" i="7"/>
  <c r="E52" i="7"/>
  <c r="F52" i="7"/>
  <c r="C52" i="7"/>
  <c r="E51" i="7"/>
  <c r="F51" i="7"/>
  <c r="C51" i="7"/>
  <c r="E50" i="7"/>
  <c r="F50" i="7"/>
  <c r="C50" i="7"/>
  <c r="E49" i="7"/>
  <c r="F49" i="7"/>
  <c r="C49" i="7"/>
  <c r="E48" i="7"/>
  <c r="F48" i="7"/>
  <c r="C48" i="7"/>
  <c r="E47" i="7"/>
  <c r="F47" i="7"/>
  <c r="C47" i="7"/>
  <c r="E46" i="7"/>
  <c r="F46" i="7"/>
  <c r="C46" i="7"/>
  <c r="E45" i="7"/>
  <c r="F45" i="7"/>
  <c r="C45" i="7"/>
  <c r="E44" i="7"/>
  <c r="F44" i="7"/>
  <c r="C44" i="7"/>
  <c r="E43" i="7"/>
  <c r="F43" i="7"/>
  <c r="C43" i="7"/>
  <c r="E42" i="7"/>
  <c r="F42" i="7"/>
  <c r="C42" i="7"/>
  <c r="E41" i="7"/>
  <c r="F41" i="7"/>
  <c r="C41" i="7"/>
  <c r="E40" i="7"/>
  <c r="F40" i="7"/>
  <c r="C40" i="7"/>
  <c r="E39" i="7"/>
  <c r="F39" i="7"/>
  <c r="C39" i="7"/>
  <c r="E38" i="7"/>
  <c r="F38" i="7"/>
  <c r="C38" i="7"/>
  <c r="E37" i="7"/>
  <c r="F37" i="7"/>
  <c r="C37" i="7"/>
  <c r="E36" i="7"/>
  <c r="F36" i="7"/>
  <c r="C36" i="7"/>
  <c r="E35" i="7"/>
  <c r="F35" i="7"/>
  <c r="C35" i="7"/>
  <c r="E34" i="7"/>
  <c r="F34" i="7"/>
  <c r="C34" i="7"/>
  <c r="E33" i="7"/>
  <c r="F33" i="7"/>
  <c r="C33" i="7"/>
  <c r="E32" i="7"/>
  <c r="F32" i="7"/>
  <c r="C32" i="7"/>
  <c r="E31" i="7"/>
  <c r="F31" i="7"/>
  <c r="C31" i="7"/>
  <c r="E30" i="7"/>
  <c r="F30" i="7"/>
  <c r="C30" i="7"/>
  <c r="E29" i="7"/>
  <c r="F29" i="7"/>
  <c r="C29" i="7"/>
  <c r="E28" i="7"/>
  <c r="F28" i="7"/>
  <c r="C28" i="7"/>
  <c r="E27" i="7"/>
  <c r="F27" i="7"/>
  <c r="C27" i="7"/>
  <c r="E26" i="7"/>
  <c r="F26" i="7"/>
  <c r="C26" i="7"/>
  <c r="E25" i="7"/>
  <c r="F25" i="7"/>
  <c r="C25" i="7"/>
  <c r="E24" i="7"/>
  <c r="F24" i="7"/>
  <c r="C24" i="7"/>
  <c r="E23" i="7"/>
  <c r="F23" i="7"/>
  <c r="C23" i="7"/>
  <c r="E22" i="7"/>
  <c r="F22" i="7"/>
  <c r="C22" i="7"/>
  <c r="E21" i="7"/>
  <c r="F21" i="7"/>
  <c r="C21" i="7"/>
  <c r="E20" i="7"/>
  <c r="F20" i="7"/>
  <c r="C20" i="7"/>
  <c r="E19" i="7"/>
  <c r="F19" i="7"/>
  <c r="C19" i="7"/>
  <c r="E18" i="7"/>
  <c r="F18" i="7"/>
  <c r="C18" i="7"/>
  <c r="E17" i="7"/>
  <c r="F17" i="7"/>
  <c r="C17" i="7"/>
  <c r="E16" i="7"/>
  <c r="F16" i="7"/>
  <c r="C16" i="7"/>
  <c r="E15" i="7"/>
  <c r="F15" i="7"/>
  <c r="C15" i="7"/>
  <c r="E14" i="7"/>
  <c r="F14" i="7"/>
  <c r="C14" i="7"/>
  <c r="E13" i="7"/>
  <c r="F13" i="7"/>
  <c r="C13" i="7"/>
  <c r="E12" i="7"/>
  <c r="F12" i="7"/>
  <c r="C12" i="7"/>
  <c r="E11" i="7"/>
  <c r="F11" i="7"/>
  <c r="C11" i="7"/>
  <c r="E10" i="7"/>
  <c r="F10" i="7"/>
  <c r="C10" i="7"/>
  <c r="E9" i="7"/>
  <c r="F9" i="7"/>
  <c r="C9" i="7"/>
  <c r="F50" i="6" l="1"/>
  <c r="G50" i="6"/>
  <c r="F51" i="6"/>
  <c r="G51" i="6"/>
  <c r="F52" i="6"/>
  <c r="G52" i="6"/>
  <c r="F53" i="6"/>
  <c r="F54" i="6" s="1"/>
  <c r="G53" i="6"/>
  <c r="C45" i="6"/>
  <c r="C44" i="6"/>
  <c r="F34" i="6"/>
  <c r="F33" i="6"/>
  <c r="F32" i="6"/>
  <c r="F31" i="6"/>
  <c r="F24" i="6"/>
  <c r="F23" i="6"/>
  <c r="F22" i="6"/>
  <c r="F21" i="6"/>
  <c r="J71" i="6"/>
  <c r="J70" i="6"/>
  <c r="C15" i="6"/>
  <c r="J69" i="6"/>
  <c r="C14" i="6"/>
  <c r="G55" i="6" l="1"/>
  <c r="F35" i="6"/>
  <c r="C86" i="5" l="1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H25" i="3" l="1"/>
  <c r="D25" i="3"/>
  <c r="Y41" i="1" l="1"/>
  <c r="AB45" i="1"/>
  <c r="AB44" i="1"/>
  <c r="AB43" i="1"/>
  <c r="AB42" i="1"/>
  <c r="AB41" i="1"/>
  <c r="Y45" i="1"/>
  <c r="Y44" i="1"/>
  <c r="Y43" i="1"/>
  <c r="Y42" i="1"/>
  <c r="Y3" i="1" l="1"/>
</calcChain>
</file>

<file path=xl/sharedStrings.xml><?xml version="1.0" encoding="utf-8"?>
<sst xmlns="http://schemas.openxmlformats.org/spreadsheetml/2006/main" count="560" uniqueCount="237">
  <si>
    <t>男子</t>
  </si>
  <si>
    <t>女子</t>
  </si>
  <si>
    <t>合計点</t>
    <rPh sb="0" eb="3">
      <t>ゴウケイテン</t>
    </rPh>
    <phoneticPr fontId="1"/>
  </si>
  <si>
    <t>人数</t>
    <rPh sb="0" eb="2">
      <t>ニンズウ</t>
    </rPh>
    <phoneticPr fontId="1"/>
  </si>
  <si>
    <t>平均点</t>
    <rPh sb="0" eb="3">
      <t>ヘイキンテン</t>
    </rPh>
    <phoneticPr fontId="1"/>
  </si>
  <si>
    <t>P21下段</t>
    <rPh sb="3" eb="5">
      <t>ゲダン</t>
    </rPh>
    <phoneticPr fontId="1"/>
  </si>
  <si>
    <t>P24中段</t>
    <rPh sb="3" eb="5">
      <t>チュウダン</t>
    </rPh>
    <phoneticPr fontId="1"/>
  </si>
  <si>
    <t>Excel で行単位で昇順に並べ替えるには、次の手順に従います。﻿</t>
  </si>
  <si>
    <t>1. 並べ替えたい行のデータをドラッグして範囲指定。</t>
  </si>
  <si>
    <t>2. ツールバーの「データ」タブをクリック。</t>
  </si>
  <si>
    <t>3. 「並べ替え」ボタンをクリック。</t>
  </si>
  <si>
    <t>4. 「並べ替えの前に」画面で「現在選択されている範囲を並べ替える」を選び、「並べ替え」ボタンををクリック。</t>
  </si>
  <si>
    <t>5. 「並べ替え」画面が出たら「オプション」をクリック。「方向」で「列単位」を選んで「OK」をクリック。</t>
  </si>
  <si>
    <t>6. 「行」下の「最優先されるキー」右の欄をクリックして並べ替える行番号を選択。「順序」下の欄で「小さい順」を選んで「OK」をクリック。</t>
  </si>
  <si>
    <t>7. 選択範囲が「昇順（小さい順）」になっているのを確認。</t>
  </si>
  <si>
    <t>8. 行が複数の場合は、以上の手順を繰り返す。</t>
  </si>
  <si>
    <t>並べ替え前</t>
    <rPh sb="0" eb="1">
      <t>ナラ</t>
    </rPh>
    <rPh sb="2" eb="3">
      <t>カ</t>
    </rPh>
    <rPh sb="4" eb="5">
      <t>マエ</t>
    </rPh>
    <phoneticPr fontId="1"/>
  </si>
  <si>
    <t>並べ替え後</t>
    <rPh sb="0" eb="1">
      <t>ナラ</t>
    </rPh>
    <rPh sb="2" eb="3">
      <t>カ</t>
    </rPh>
    <rPh sb="4" eb="5">
      <t>アト</t>
    </rPh>
    <phoneticPr fontId="1"/>
  </si>
  <si>
    <t>昇順</t>
    <rPh sb="0" eb="2">
      <t>ショウジュン</t>
    </rPh>
    <phoneticPr fontId="1"/>
  </si>
  <si>
    <t>降順</t>
    <rPh sb="0" eb="2">
      <t>コウジュン</t>
    </rPh>
    <phoneticPr fontId="1"/>
  </si>
  <si>
    <t>P24上段</t>
    <rPh sb="3" eb="5">
      <t>ジョウダン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</si>
  <si>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</si>
  <si>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</si>
  <si>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階級値</t>
    <rPh sb="0" eb="2">
      <t>カイキュウ</t>
    </rPh>
    <rPh sb="2" eb="3">
      <t>アタイ</t>
    </rPh>
    <phoneticPr fontId="1"/>
  </si>
  <si>
    <t>度数</t>
    <rPh sb="0" eb="2">
      <t>ドスウ</t>
    </rPh>
    <phoneticPr fontId="1"/>
  </si>
  <si>
    <t>P25下段</t>
    <rPh sb="3" eb="5">
      <t>ゲダン</t>
    </rPh>
    <phoneticPr fontId="1"/>
  </si>
  <si>
    <t>P26上段</t>
    <rPh sb="3" eb="5">
      <t>ジョウダン</t>
    </rPh>
    <phoneticPr fontId="1"/>
  </si>
  <si>
    <t>P26下段</t>
    <rPh sb="3" eb="5">
      <t>ゲダン</t>
    </rPh>
    <phoneticPr fontId="1"/>
  </si>
  <si>
    <t>=COUNTIFS(C$37:V$37,"&gt;50",C$37:V$37,"&lt;=60")</t>
    <phoneticPr fontId="1"/>
  </si>
  <si>
    <t>度数は</t>
    <rPh sb="0" eb="2">
      <t>ドスウ</t>
    </rPh>
    <phoneticPr fontId="1"/>
  </si>
  <si>
    <t>COUNTIFS関数を使って数えています。</t>
    <rPh sb="8" eb="10">
      <t>カンスウ</t>
    </rPh>
    <rPh sb="11" eb="12">
      <t>ツカ</t>
    </rPh>
    <rPh sb="14" eb="15">
      <t>カゾ</t>
    </rPh>
    <phoneticPr fontId="1"/>
  </si>
  <si>
    <t>度数分布</t>
    <rPh sb="0" eb="2">
      <t>ドスウ</t>
    </rPh>
    <rPh sb="2" eb="4">
      <t>ブンプ</t>
    </rPh>
    <phoneticPr fontId="1"/>
  </si>
  <si>
    <t>ヒストグラム</t>
    <phoneticPr fontId="1"/>
  </si>
  <si>
    <t>Excelの「ヒストグラム」は設定が難しいため、「棒グラフ」の「要素の間隔」を0％にしています。</t>
    <rPh sb="15" eb="17">
      <t>セッテイ</t>
    </rPh>
    <rPh sb="18" eb="19">
      <t>ムズカ</t>
    </rPh>
    <rPh sb="25" eb="26">
      <t>ボウ</t>
    </rPh>
    <rPh sb="32" eb="34">
      <t>ヨウソ</t>
    </rPh>
    <rPh sb="35" eb="37">
      <t>カンカク</t>
    </rPh>
    <phoneticPr fontId="1"/>
  </si>
  <si>
    <t>得点</t>
    <rPh sb="0" eb="2">
      <t>トクテン</t>
    </rPh>
    <phoneticPr fontId="1"/>
  </si>
  <si>
    <t>偏差</t>
    <rPh sb="0" eb="2">
      <t>ヘンサ</t>
    </rPh>
    <phoneticPr fontId="1"/>
  </si>
  <si>
    <t>P29中段</t>
    <rPh sb="3" eb="5">
      <t>チュウダン</t>
    </rPh>
    <phoneticPr fontId="1"/>
  </si>
  <si>
    <t>単位</t>
    <rPh sb="0" eb="2">
      <t>タンイ</t>
    </rPh>
    <phoneticPr fontId="1"/>
  </si>
  <si>
    <t>平均</t>
    <rPh sb="0" eb="2">
      <t>ヘイキン</t>
    </rPh>
    <phoneticPr fontId="1"/>
  </si>
  <si>
    <t>点</t>
    <rPh sb="0" eb="1">
      <t>テン</t>
    </rPh>
    <phoneticPr fontId="1"/>
  </si>
  <si>
    <t>分散</t>
    <rPh sb="0" eb="2">
      <t>ブンサン</t>
    </rPh>
    <phoneticPr fontId="1"/>
  </si>
  <si>
    <t>標準偏差</t>
    <rPh sb="0" eb="2">
      <t>ヒョウジュン</t>
    </rPh>
    <rPh sb="2" eb="4">
      <t>ヘンサ</t>
    </rPh>
    <phoneticPr fontId="1"/>
  </si>
  <si>
    <t>偏差2乗</t>
    <rPh sb="0" eb="2">
      <t>ヘンサ</t>
    </rPh>
    <rPh sb="3" eb="4">
      <t>ジョウ</t>
    </rPh>
    <phoneticPr fontId="1"/>
  </si>
  <si>
    <t>偏差合計</t>
    <rPh sb="0" eb="2">
      <t>ヘンサ</t>
    </rPh>
    <rPh sb="2" eb="4">
      <t>ゴウケイ</t>
    </rPh>
    <phoneticPr fontId="1"/>
  </si>
  <si>
    <t>偏差2乗合計</t>
    <rPh sb="0" eb="2">
      <t>ヘンサ</t>
    </rPh>
    <rPh sb="3" eb="4">
      <t>ジョウ</t>
    </rPh>
    <rPh sb="4" eb="6">
      <t>ゴウケイ</t>
    </rPh>
    <phoneticPr fontId="1"/>
  </si>
  <si>
    <t>P30下段</t>
    <rPh sb="3" eb="5">
      <t>ゲダン</t>
    </rPh>
    <phoneticPr fontId="1"/>
  </si>
  <si>
    <t>P33上段</t>
    <rPh sb="3" eb="5">
      <t>ジョウダン</t>
    </rPh>
    <phoneticPr fontId="1"/>
  </si>
  <si>
    <t>正規分布</t>
    <rPh sb="0" eb="2">
      <t>セイキ</t>
    </rPh>
    <rPh sb="2" eb="4">
      <t>ブンプ</t>
    </rPh>
    <phoneticPr fontId="1"/>
  </si>
  <si>
    <t>x</t>
    <phoneticPr fontId="1"/>
  </si>
  <si>
    <t>f(x)</t>
    <phoneticPr fontId="1"/>
  </si>
  <si>
    <t>標本分散</t>
    <rPh sb="0" eb="2">
      <t>ヒョウホン</t>
    </rPh>
    <rPh sb="2" eb="4">
      <t>ブンサン</t>
    </rPh>
    <phoneticPr fontId="1"/>
  </si>
  <si>
    <t>不偏分散</t>
    <rPh sb="0" eb="2">
      <t>フヘン</t>
    </rPh>
    <rPh sb="2" eb="4">
      <t>ブンサン</t>
    </rPh>
    <phoneticPr fontId="1"/>
  </si>
  <si>
    <t>*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</si>
  <si>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</si>
  <si>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</si>
  <si>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</si>
  <si>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</si>
  <si>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平均の平均</t>
    <rPh sb="0" eb="2">
      <t>ヘイキン</t>
    </rPh>
    <rPh sb="3" eb="5">
      <t>ヘイキン</t>
    </rPh>
    <phoneticPr fontId="1"/>
  </si>
  <si>
    <t>分散の平均</t>
    <rPh sb="0" eb="2">
      <t>ブンサン</t>
    </rPh>
    <rPh sb="3" eb="5">
      <t>ヘイキン</t>
    </rPh>
    <phoneticPr fontId="1"/>
  </si>
  <si>
    <t>P52上段右</t>
    <rPh sb="3" eb="5">
      <t>ジョウダン</t>
    </rPh>
    <rPh sb="5" eb="6">
      <t>ミギ</t>
    </rPh>
    <phoneticPr fontId="1"/>
  </si>
  <si>
    <t>P58下段</t>
    <rPh sb="3" eb="5">
      <t>ゲダン</t>
    </rPh>
    <phoneticPr fontId="1"/>
  </si>
  <si>
    <t>P55上段</t>
    <rPh sb="3" eb="5">
      <t>ジョウダン</t>
    </rPh>
    <phoneticPr fontId="1"/>
  </si>
  <si>
    <t>P57上段</t>
    <rPh sb="3" eb="5">
      <t>ジョウダン</t>
    </rPh>
    <phoneticPr fontId="1"/>
  </si>
  <si>
    <t>P55中段</t>
    <rPh sb="3" eb="5">
      <t>チュウダン</t>
    </rPh>
    <phoneticPr fontId="1"/>
  </si>
  <si>
    <t>P56下段</t>
    <rPh sb="3" eb="5">
      <t>ゲダン</t>
    </rPh>
    <phoneticPr fontId="1"/>
  </si>
  <si>
    <t>自由度5</t>
    <rPh sb="0" eb="3">
      <t>ジユウド</t>
    </rPh>
    <phoneticPr fontId="1"/>
  </si>
  <si>
    <t>自由度3</t>
    <rPh sb="0" eb="3">
      <t>ジユウド</t>
    </rPh>
    <phoneticPr fontId="1"/>
  </si>
  <si>
    <t>自由度1</t>
    <rPh sb="0" eb="3">
      <t>ジユウド</t>
    </rPh>
    <phoneticPr fontId="1"/>
  </si>
  <si>
    <t>グラフをクリックすると対応しているデータがわかります。</t>
    <rPh sb="11" eb="13">
      <t>タイオウ</t>
    </rPh>
    <phoneticPr fontId="1"/>
  </si>
  <si>
    <r>
      <rPr>
        <b/>
        <i/>
        <sz val="16"/>
        <color theme="1"/>
        <rFont val="游ゴシック"/>
        <family val="3"/>
        <charset val="128"/>
        <scheme val="minor"/>
      </rPr>
      <t>t</t>
    </r>
    <r>
      <rPr>
        <b/>
        <sz val="16"/>
        <color theme="1"/>
        <rFont val="游ゴシック"/>
        <family val="3"/>
        <charset val="128"/>
        <scheme val="minor"/>
      </rPr>
      <t>分布</t>
    </r>
    <rPh sb="1" eb="3">
      <t>ブンプ</t>
    </rPh>
    <phoneticPr fontId="1"/>
  </si>
  <si>
    <t>確率</t>
    <rPh sb="0" eb="2">
      <t>カクリツ</t>
    </rPh>
    <phoneticPr fontId="1"/>
  </si>
  <si>
    <t>自由度</t>
    <rPh sb="0" eb="3">
      <t>ジユウド</t>
    </rPh>
    <phoneticPr fontId="1"/>
  </si>
  <si>
    <t>X</t>
    <phoneticPr fontId="1"/>
  </si>
  <si>
    <t>t(n)</t>
    <phoneticPr fontId="1"/>
  </si>
  <si>
    <t>∞</t>
    <phoneticPr fontId="1"/>
  </si>
  <si>
    <t>表</t>
    <rPh sb="0" eb="1">
      <t>オモテ</t>
    </rPh>
    <phoneticPr fontId="1"/>
  </si>
  <si>
    <t>裏</t>
    <rPh sb="0" eb="1">
      <t>ウラ</t>
    </rPh>
    <phoneticPr fontId="1"/>
  </si>
  <si>
    <r>
      <rPr>
        <sz val="16"/>
        <color theme="1"/>
        <rFont val="游ゴシック"/>
        <family val="3"/>
        <charset val="128"/>
        <scheme val="minor"/>
      </rPr>
      <t>観測度数</t>
    </r>
    <r>
      <rPr>
        <sz val="11"/>
        <color theme="1"/>
        <rFont val="游ゴシック"/>
        <family val="2"/>
        <charset val="128"/>
        <scheme val="minor"/>
      </rPr>
      <t xml:space="preserve">
</t>
    </r>
    <r>
      <rPr>
        <sz val="10"/>
        <color theme="1"/>
        <rFont val="游ゴシック"/>
        <family val="3"/>
        <charset val="128"/>
        <scheme val="minor"/>
      </rPr>
      <t>（実際に出た回数）</t>
    </r>
    <rPh sb="0" eb="2">
      <t>カンソク</t>
    </rPh>
    <rPh sb="2" eb="4">
      <t>ドスウ</t>
    </rPh>
    <rPh sb="6" eb="8">
      <t>ジッサイ</t>
    </rPh>
    <rPh sb="9" eb="10">
      <t>デ</t>
    </rPh>
    <rPh sb="11" eb="13">
      <t>カイスウ</t>
    </rPh>
    <phoneticPr fontId="1"/>
  </si>
  <si>
    <r>
      <rPr>
        <sz val="16"/>
        <color theme="1"/>
        <rFont val="游ゴシック"/>
        <family val="3"/>
        <charset val="128"/>
        <scheme val="minor"/>
      </rPr>
      <t>期待度数</t>
    </r>
    <r>
      <rPr>
        <sz val="11"/>
        <color theme="1"/>
        <rFont val="游ゴシック"/>
        <family val="2"/>
        <charset val="128"/>
        <scheme val="minor"/>
      </rPr>
      <t xml:space="preserve">
</t>
    </r>
    <r>
      <rPr>
        <sz val="10"/>
        <color theme="1"/>
        <rFont val="游ゴシック"/>
        <family val="3"/>
        <charset val="128"/>
        <scheme val="minor"/>
      </rPr>
      <t>（理論上の回数）</t>
    </r>
    <rPh sb="0" eb="2">
      <t>キタイ</t>
    </rPh>
    <rPh sb="2" eb="4">
      <t>ドスウ</t>
    </rPh>
    <rPh sb="6" eb="9">
      <t>リロンジョウ</t>
    </rPh>
    <rPh sb="10" eb="12">
      <t>カイスウ</t>
    </rPh>
    <phoneticPr fontId="1"/>
  </si>
  <si>
    <t>自由度19</t>
    <rPh sb="0" eb="3">
      <t>ジユウド</t>
    </rPh>
    <phoneticPr fontId="1"/>
  </si>
  <si>
    <t>P69上段
P70上段</t>
    <rPh sb="3" eb="5">
      <t>ジョウダン</t>
    </rPh>
    <rPh sb="9" eb="11">
      <t>ジョウダン</t>
    </rPh>
    <phoneticPr fontId="1"/>
  </si>
  <si>
    <t>P66上段</t>
    <rPh sb="3" eb="5">
      <t>ジョウダン</t>
    </rPh>
    <phoneticPr fontId="1"/>
  </si>
  <si>
    <t>χ</t>
    <phoneticPr fontId="1"/>
  </si>
  <si>
    <t>P73中段グラフ</t>
    <rPh sb="3" eb="5">
      <t>チュウダン</t>
    </rPh>
    <phoneticPr fontId="1"/>
  </si>
  <si>
    <t>P82上段</t>
    <rPh sb="3" eb="5">
      <t>ジョウダン</t>
    </rPh>
    <phoneticPr fontId="1"/>
  </si>
  <si>
    <t>P86下段
グラフ</t>
    <rPh sb="3" eb="5">
      <t>ゲダン</t>
    </rPh>
    <phoneticPr fontId="1"/>
  </si>
  <si>
    <t>P84上段
グラフ</t>
    <rPh sb="3" eb="5">
      <t>ジョウダン</t>
    </rPh>
    <phoneticPr fontId="1"/>
  </si>
  <si>
    <t>観測度数(A)</t>
    <rPh sb="0" eb="2">
      <t>カンソク</t>
    </rPh>
    <rPh sb="2" eb="4">
      <t>ドスウ</t>
    </rPh>
    <phoneticPr fontId="1"/>
  </si>
  <si>
    <t>期待度数(B)</t>
    <rPh sb="0" eb="2">
      <t>キタイ</t>
    </rPh>
    <rPh sb="2" eb="4">
      <t>ドスウ</t>
    </rPh>
    <phoneticPr fontId="1"/>
  </si>
  <si>
    <t>A-B=C</t>
    <phoneticPr fontId="1"/>
  </si>
  <si>
    <t>Cの２乗(D)</t>
    <rPh sb="3" eb="4">
      <t>ジョウ</t>
    </rPh>
    <phoneticPr fontId="1"/>
  </si>
  <si>
    <t>D／期待度数</t>
    <rPh sb="2" eb="4">
      <t>キタイ</t>
    </rPh>
    <rPh sb="4" eb="6">
      <t>ドスウ</t>
    </rPh>
    <phoneticPr fontId="1"/>
  </si>
  <si>
    <r>
      <t>χ</t>
    </r>
    <r>
      <rPr>
        <vertAlign val="superscript"/>
        <sz val="16"/>
        <color theme="1"/>
        <rFont val="游ゴシック"/>
        <family val="3"/>
        <charset val="128"/>
        <scheme val="minor"/>
      </rPr>
      <t>2</t>
    </r>
    <r>
      <rPr>
        <sz val="16"/>
        <color theme="1"/>
        <rFont val="游ゴシック"/>
        <family val="3"/>
        <charset val="128"/>
        <scheme val="minor"/>
      </rPr>
      <t>値（Dの合計）</t>
    </r>
    <rPh sb="2" eb="3">
      <t>チ</t>
    </rPh>
    <rPh sb="6" eb="8">
      <t>ゴウケイ</t>
    </rPh>
    <phoneticPr fontId="1"/>
  </si>
  <si>
    <t>P83　2段目</t>
    <rPh sb="5" eb="7">
      <t>ダンメ</t>
    </rPh>
    <phoneticPr fontId="1"/>
  </si>
  <si>
    <t>P83　3段目</t>
    <rPh sb="5" eb="7">
      <t>ダンメ</t>
    </rPh>
    <phoneticPr fontId="1"/>
  </si>
  <si>
    <t>P83　4段目</t>
    <rPh sb="5" eb="7">
      <t>ダンメ</t>
    </rPh>
    <phoneticPr fontId="1"/>
  </si>
  <si>
    <t>ｄｆ</t>
    <phoneticPr fontId="1"/>
  </si>
  <si>
    <t>P87上段</t>
    <rPh sb="3" eb="5">
      <t>ジョウダン</t>
    </rPh>
    <phoneticPr fontId="1"/>
  </si>
  <si>
    <t>P36下段</t>
    <rPh sb="3" eb="5">
      <t>ゲダン</t>
    </rPh>
    <phoneticPr fontId="1"/>
  </si>
  <si>
    <t>P30上段</t>
    <rPh sb="3" eb="5">
      <t>ジョウダン</t>
    </rPh>
    <phoneticPr fontId="1"/>
  </si>
  <si>
    <t>P32</t>
    <phoneticPr fontId="1"/>
  </si>
  <si>
    <t>分散</t>
  </si>
  <si>
    <t>P60～グラフ</t>
    <phoneticPr fontId="1"/>
  </si>
  <si>
    <r>
      <t>有意確率〈</t>
    </r>
    <r>
      <rPr>
        <i/>
        <sz val="14"/>
        <color theme="1"/>
        <rFont val="游ゴシック"/>
        <family val="3"/>
        <charset val="128"/>
        <scheme val="minor"/>
      </rPr>
      <t>p</t>
    </r>
    <r>
      <rPr>
        <sz val="14"/>
        <color theme="1"/>
        <rFont val="游ゴシック"/>
        <family val="3"/>
        <charset val="128"/>
        <scheme val="minor"/>
      </rPr>
      <t>値〉</t>
    </r>
    <rPh sb="0" eb="2">
      <t>ユウイ</t>
    </rPh>
    <rPh sb="2" eb="4">
      <t>カクリツ</t>
    </rPh>
    <rPh sb="6" eb="7">
      <t>チ</t>
    </rPh>
    <phoneticPr fontId="1"/>
  </si>
  <si>
    <t>実測度数</t>
    <rPh sb="0" eb="2">
      <t>ジッソク</t>
    </rPh>
    <rPh sb="2" eb="4">
      <t>ドスウ</t>
    </rPh>
    <phoneticPr fontId="1"/>
  </si>
  <si>
    <t>期待度数</t>
    <rPh sb="0" eb="2">
      <t>キタイ</t>
    </rPh>
    <rPh sb="2" eb="4">
      <t>ドスウ</t>
    </rPh>
    <phoneticPr fontId="1"/>
  </si>
  <si>
    <r>
      <rPr>
        <i/>
        <sz val="18"/>
        <color theme="1"/>
        <rFont val="游ゴシック"/>
        <family val="3"/>
        <charset val="128"/>
        <scheme val="minor"/>
      </rPr>
      <t>p</t>
    </r>
    <r>
      <rPr>
        <sz val="18"/>
        <color theme="1"/>
        <rFont val="游ゴシック"/>
        <family val="3"/>
        <charset val="128"/>
        <scheme val="minor"/>
      </rPr>
      <t>値</t>
    </r>
    <rPh sb="1" eb="2">
      <t>チ</t>
    </rPh>
    <phoneticPr fontId="1"/>
  </si>
  <si>
    <t>P88下段</t>
    <rPh sb="3" eb="5">
      <t>ゲダン</t>
    </rPh>
    <phoneticPr fontId="1"/>
  </si>
  <si>
    <t>元データ</t>
    <rPh sb="0" eb="1">
      <t>モト</t>
    </rPh>
    <phoneticPr fontId="1"/>
  </si>
  <si>
    <r>
      <rPr>
        <b/>
        <i/>
        <sz val="16"/>
        <color theme="1"/>
        <rFont val="游ゴシック"/>
        <family val="3"/>
        <charset val="128"/>
        <scheme val="minor"/>
      </rPr>
      <t>ｔ</t>
    </r>
    <r>
      <rPr>
        <b/>
        <sz val="16"/>
        <color theme="1"/>
        <rFont val="游ゴシック"/>
        <family val="3"/>
        <charset val="128"/>
        <scheme val="minor"/>
      </rPr>
      <t>分布表</t>
    </r>
    <rPh sb="1" eb="4">
      <t>ブンプヒョウ</t>
    </rPh>
    <phoneticPr fontId="1"/>
  </si>
  <si>
    <r>
      <t>χ</t>
    </r>
    <r>
      <rPr>
        <vertAlign val="superscript"/>
        <sz val="18"/>
        <color theme="1"/>
        <rFont val="游ゴシック"/>
        <family val="3"/>
        <charset val="128"/>
        <scheme val="minor"/>
      </rPr>
      <t>2</t>
    </r>
    <r>
      <rPr>
        <sz val="18"/>
        <color theme="1"/>
        <rFont val="游ゴシック"/>
        <family val="3"/>
        <charset val="128"/>
        <scheme val="minor"/>
      </rPr>
      <t>値</t>
    </r>
    <rPh sb="2" eb="3">
      <t>チ</t>
    </rPh>
    <phoneticPr fontId="1"/>
  </si>
  <si>
    <t>P91中段</t>
    <rPh sb="3" eb="5">
      <t>チュウダン</t>
    </rPh>
    <phoneticPr fontId="1"/>
  </si>
  <si>
    <t>みちのく
冷麺</t>
    <phoneticPr fontId="1"/>
  </si>
  <si>
    <t>讃岐
温玉うどん</t>
    <rPh sb="0" eb="2">
      <t>サヌキ</t>
    </rPh>
    <rPh sb="3" eb="5">
      <t>オンタマ</t>
    </rPh>
    <phoneticPr fontId="1"/>
  </si>
  <si>
    <t>第1キャンパス</t>
  </si>
  <si>
    <t>第2キャンパス</t>
  </si>
  <si>
    <t>P96中段</t>
    <rPh sb="3" eb="5">
      <t>チュウダン</t>
    </rPh>
    <phoneticPr fontId="1"/>
  </si>
  <si>
    <t>P96上段</t>
    <rPh sb="3" eb="5">
      <t>ジョウダン</t>
    </rPh>
    <phoneticPr fontId="1"/>
  </si>
  <si>
    <t>うどん</t>
    <phoneticPr fontId="1"/>
  </si>
  <si>
    <t>第1Ｃ</t>
    <phoneticPr fontId="1"/>
  </si>
  <si>
    <t>第2Ｃ</t>
  </si>
  <si>
    <t>計</t>
    <rPh sb="0" eb="1">
      <t>ケイ</t>
    </rPh>
    <phoneticPr fontId="1"/>
  </si>
  <si>
    <t>冷麺</t>
    <phoneticPr fontId="1"/>
  </si>
  <si>
    <t>〈観測度数〉</t>
    <rPh sb="1" eb="3">
      <t>カンソク</t>
    </rPh>
    <rPh sb="3" eb="5">
      <t>ドスウ</t>
    </rPh>
    <phoneticPr fontId="1"/>
  </si>
  <si>
    <t>←総計</t>
    <rPh sb="1" eb="3">
      <t>ソウケイ</t>
    </rPh>
    <phoneticPr fontId="1"/>
  </si>
  <si>
    <t>〈期待度数〉</t>
    <rPh sb="1" eb="3">
      <t>キタイ</t>
    </rPh>
    <rPh sb="3" eb="5">
      <t>ドスウ</t>
    </rPh>
    <phoneticPr fontId="1"/>
  </si>
  <si>
    <t>P99中段・下段</t>
    <rPh sb="3" eb="5">
      <t>チュウダン</t>
    </rPh>
    <rPh sb="6" eb="8">
      <t>ゲダン</t>
    </rPh>
    <phoneticPr fontId="1"/>
  </si>
  <si>
    <t>P100下段</t>
    <rPh sb="4" eb="6">
      <t>ゲダン</t>
    </rPh>
    <phoneticPr fontId="1"/>
  </si>
  <si>
    <t>〈差の2乗／期待度数〉</t>
    <rPh sb="1" eb="2">
      <t>サ</t>
    </rPh>
    <rPh sb="4" eb="5">
      <t>ジョウ</t>
    </rPh>
    <rPh sb="6" eb="8">
      <t>キタイ</t>
    </rPh>
    <rPh sb="8" eb="10">
      <t>ドスウ</t>
    </rPh>
    <phoneticPr fontId="1"/>
  </si>
  <si>
    <t>P101上段</t>
    <rPh sb="4" eb="6">
      <t>ジョウダン</t>
    </rPh>
    <phoneticPr fontId="1"/>
  </si>
  <si>
    <r>
      <t>計〈χ</t>
    </r>
    <r>
      <rPr>
        <vertAlign val="superscript"/>
        <sz val="14"/>
        <color theme="1"/>
        <rFont val="游ゴシック"/>
        <family val="3"/>
        <charset val="128"/>
        <scheme val="minor"/>
      </rPr>
      <t>2</t>
    </r>
    <r>
      <rPr>
        <sz val="14"/>
        <color theme="1"/>
        <rFont val="游ゴシック"/>
        <family val="3"/>
        <charset val="128"/>
        <scheme val="minor"/>
      </rPr>
      <t>値〉</t>
    </r>
    <rPh sb="0" eb="1">
      <t>ケイ</t>
    </rPh>
    <rPh sb="4" eb="5">
      <t>チ</t>
    </rPh>
    <phoneticPr fontId="1"/>
  </si>
  <si>
    <t>自由度</t>
  </si>
  <si>
    <r>
      <rPr>
        <i/>
        <sz val="14"/>
        <color theme="1"/>
        <rFont val="游ゴシック"/>
        <family val="3"/>
        <charset val="128"/>
        <scheme val="minor"/>
      </rPr>
      <t>p</t>
    </r>
    <r>
      <rPr>
        <sz val="14"/>
        <color theme="1"/>
        <rFont val="游ゴシック"/>
        <family val="3"/>
        <charset val="128"/>
        <scheme val="minor"/>
      </rPr>
      <t>値</t>
    </r>
    <rPh sb="1" eb="2">
      <t>チ</t>
    </rPh>
    <phoneticPr fontId="1"/>
  </si>
  <si>
    <t>P101下段</t>
    <rPh sb="4" eb="6">
      <t>ゲダン</t>
    </rPh>
    <phoneticPr fontId="1"/>
  </si>
  <si>
    <t>番号</t>
    <rPh sb="0" eb="2">
      <t>バンゴウ</t>
    </rPh>
    <phoneticPr fontId="1"/>
  </si>
  <si>
    <t>P114下段</t>
    <rPh sb="4" eb="6">
      <t>ゲダン</t>
    </rPh>
    <phoneticPr fontId="1"/>
  </si>
  <si>
    <t>P115下段</t>
    <rPh sb="4" eb="6">
      <t>ゲダン</t>
    </rPh>
    <phoneticPr fontId="1"/>
  </si>
  <si>
    <t>P116下段</t>
    <rPh sb="4" eb="6">
      <t>ゲダン</t>
    </rPh>
    <phoneticPr fontId="1"/>
  </si>
  <si>
    <t>偏差の2乗</t>
    <rPh sb="0" eb="2">
      <t>ヘンサ</t>
    </rPh>
    <rPh sb="4" eb="5">
      <t>ジョウ</t>
    </rPh>
    <phoneticPr fontId="1"/>
  </si>
  <si>
    <t>偏差の2乗の合計</t>
    <rPh sb="0" eb="2">
      <t>ヘンサ</t>
    </rPh>
    <rPh sb="4" eb="5">
      <t>ジョウ</t>
    </rPh>
    <rPh sb="6" eb="8">
      <t>ゴウケイ</t>
    </rPh>
    <phoneticPr fontId="1"/>
  </si>
  <si>
    <t>P117下段</t>
    <rPh sb="4" eb="6">
      <t>ゲダン</t>
    </rPh>
    <phoneticPr fontId="1"/>
  </si>
  <si>
    <t>α</t>
    <phoneticPr fontId="1"/>
  </si>
  <si>
    <t>F分子→
↓F分母</t>
    <rPh sb="1" eb="3">
      <t>ブンシ</t>
    </rPh>
    <rPh sb="7" eb="9">
      <t>ブンボ</t>
    </rPh>
    <phoneticPr fontId="1"/>
  </si>
  <si>
    <t>P118下段</t>
    <rPh sb="4" eb="6">
      <t>ゲダン</t>
    </rPh>
    <phoneticPr fontId="1"/>
  </si>
  <si>
    <t>平均</t>
  </si>
  <si>
    <r>
      <rPr>
        <i/>
        <sz val="11"/>
        <color theme="1"/>
        <rFont val="游ゴシック"/>
        <family val="3"/>
        <charset val="128"/>
        <scheme val="minor"/>
      </rPr>
      <t>F</t>
    </r>
    <r>
      <rPr>
        <sz val="11"/>
        <color theme="1"/>
        <rFont val="游ゴシック"/>
        <family val="2"/>
        <charset val="128"/>
        <scheme val="minor"/>
      </rPr>
      <t>値</t>
    </r>
    <rPh sb="1" eb="2">
      <t>チ</t>
    </rPh>
    <phoneticPr fontId="1"/>
  </si>
  <si>
    <r>
      <rPr>
        <i/>
        <sz val="11"/>
        <color theme="1"/>
        <rFont val="游ゴシック"/>
        <family val="3"/>
        <charset val="128"/>
        <scheme val="minor"/>
      </rPr>
      <t>ｐ</t>
    </r>
    <r>
      <rPr>
        <sz val="11"/>
        <color theme="1"/>
        <rFont val="游ゴシック"/>
        <family val="2"/>
        <charset val="128"/>
        <scheme val="minor"/>
      </rPr>
      <t>値</t>
    </r>
    <rPh sb="1" eb="2">
      <t>チ</t>
    </rPh>
    <phoneticPr fontId="1"/>
  </si>
  <si>
    <t>P119中段</t>
    <rPh sb="4" eb="6">
      <t>チュウダン</t>
    </rPh>
    <phoneticPr fontId="1"/>
  </si>
  <si>
    <t>上側境界値</t>
    <rPh sb="0" eb="2">
      <t>ウワガワ</t>
    </rPh>
    <rPh sb="2" eb="5">
      <t>キョウカイチ</t>
    </rPh>
    <phoneticPr fontId="1"/>
  </si>
  <si>
    <t>　←　=F.INV.RT(0.025,29,19)</t>
    <phoneticPr fontId="1"/>
  </si>
  <si>
    <t>自由度2</t>
    <rPh sb="0" eb="3">
      <t>ジユウド</t>
    </rPh>
    <phoneticPr fontId="1"/>
  </si>
  <si>
    <t>下側境界値</t>
    <rPh sb="0" eb="2">
      <t>シタガワ</t>
    </rPh>
    <rPh sb="2" eb="4">
      <t>キョウカイ</t>
    </rPh>
    <rPh sb="4" eb="5">
      <t>チ</t>
    </rPh>
    <phoneticPr fontId="1"/>
  </si>
  <si>
    <t>　←  =F.INV(0.025,29,19)</t>
    <phoneticPr fontId="1"/>
  </si>
  <si>
    <t>　←　=F.INV.RT(0.312559,29,19)</t>
    <phoneticPr fontId="1"/>
  </si>
  <si>
    <t>下側境界値</t>
    <rPh sb="0" eb="2">
      <t>シタガワ</t>
    </rPh>
    <rPh sb="2" eb="5">
      <t>キョウカイチ</t>
    </rPh>
    <phoneticPr fontId="1"/>
  </si>
  <si>
    <t>　←  =F.INV(0.312559,29,19)</t>
    <phoneticPr fontId="1"/>
  </si>
  <si>
    <r>
      <rPr>
        <i/>
        <sz val="16"/>
        <color theme="1"/>
        <rFont val="游ゴシック"/>
        <family val="3"/>
        <charset val="128"/>
        <scheme val="minor"/>
      </rPr>
      <t>F</t>
    </r>
    <r>
      <rPr>
        <sz val="16"/>
        <color theme="1"/>
        <rFont val="游ゴシック"/>
        <family val="3"/>
        <charset val="128"/>
        <scheme val="minor"/>
      </rPr>
      <t>値</t>
    </r>
    <rPh sb="1" eb="2">
      <t>チ</t>
    </rPh>
    <phoneticPr fontId="1"/>
  </si>
  <si>
    <t>=F.DIST.RT(G47,G48,H48)</t>
    <phoneticPr fontId="1"/>
  </si>
  <si>
    <r>
      <rPr>
        <i/>
        <sz val="16"/>
        <color theme="1"/>
        <rFont val="游ゴシック"/>
        <family val="3"/>
        <charset val="128"/>
        <scheme val="minor"/>
      </rPr>
      <t>p</t>
    </r>
    <r>
      <rPr>
        <sz val="16"/>
        <color theme="1"/>
        <rFont val="游ゴシック"/>
        <family val="3"/>
        <charset val="128"/>
        <scheme val="minor"/>
      </rPr>
      <t>値</t>
    </r>
    <rPh sb="1" eb="2">
      <t>チ</t>
    </rPh>
    <phoneticPr fontId="1"/>
  </si>
  <si>
    <t>P119下段</t>
    <rPh sb="4" eb="6">
      <t>ゲダン</t>
    </rPh>
    <phoneticPr fontId="1"/>
  </si>
  <si>
    <t>P120下段</t>
    <rPh sb="4" eb="6">
      <t>ゲダン</t>
    </rPh>
    <phoneticPr fontId="1"/>
  </si>
  <si>
    <t>=((B32-1)*B34+(C32-1)*C34)/(B32+C32-2)</t>
  </si>
  <si>
    <t>=ABS(B33-C33)/SQRT(E32*(1/B32+1/C32))</t>
  </si>
  <si>
    <t>←分散の推定値</t>
    <rPh sb="1" eb="3">
      <t>ブンサン</t>
    </rPh>
    <rPh sb="4" eb="7">
      <t>スイテイチ</t>
    </rPh>
    <phoneticPr fontId="1"/>
  </si>
  <si>
    <r>
      <t>←</t>
    </r>
    <r>
      <rPr>
        <b/>
        <i/>
        <sz val="14"/>
        <color theme="1"/>
        <rFont val="游ゴシック"/>
        <family val="3"/>
        <charset val="128"/>
        <scheme val="minor"/>
      </rPr>
      <t>ｔ</t>
    </r>
    <r>
      <rPr>
        <b/>
        <sz val="14"/>
        <color theme="1"/>
        <rFont val="游ゴシック"/>
        <family val="3"/>
        <charset val="128"/>
        <scheme val="minor"/>
      </rPr>
      <t>値</t>
    </r>
    <rPh sb="2" eb="3">
      <t>チ</t>
    </rPh>
    <phoneticPr fontId="1"/>
  </si>
  <si>
    <t>P123上段</t>
    <rPh sb="4" eb="6">
      <t>ジョウダン</t>
    </rPh>
    <phoneticPr fontId="1"/>
  </si>
  <si>
    <t>P125下段</t>
    <rPh sb="4" eb="6">
      <t>ゲダン</t>
    </rPh>
    <phoneticPr fontId="1"/>
  </si>
  <si>
    <r>
      <t>←</t>
    </r>
    <r>
      <rPr>
        <b/>
        <i/>
        <sz val="14"/>
        <color theme="1"/>
        <rFont val="游ゴシック"/>
        <family val="3"/>
        <charset val="128"/>
        <scheme val="minor"/>
      </rPr>
      <t>ｐ</t>
    </r>
    <r>
      <rPr>
        <b/>
        <sz val="14"/>
        <color theme="1"/>
        <rFont val="游ゴシック"/>
        <family val="3"/>
        <charset val="128"/>
        <scheme val="minor"/>
      </rPr>
      <t>値</t>
    </r>
    <rPh sb="2" eb="3">
      <t>チ</t>
    </rPh>
    <phoneticPr fontId="1"/>
  </si>
  <si>
    <t>P128上段</t>
    <rPh sb="4" eb="6">
      <t>ジョウダン</t>
    </rPh>
    <phoneticPr fontId="1"/>
  </si>
  <si>
    <t>（表はP123と同じ）</t>
    <rPh sb="1" eb="2">
      <t>ヒョウ</t>
    </rPh>
    <rPh sb="8" eb="9">
      <t>オナ</t>
    </rPh>
    <phoneticPr fontId="1"/>
  </si>
  <si>
    <t>体操前</t>
    <rPh sb="0" eb="2">
      <t>タイソウ</t>
    </rPh>
    <rPh sb="2" eb="3">
      <t>マエ</t>
    </rPh>
    <phoneticPr fontId="1"/>
  </si>
  <si>
    <t>体操後</t>
    <rPh sb="0" eb="2">
      <t>タイソウ</t>
    </rPh>
    <rPh sb="2" eb="3">
      <t>アト</t>
    </rPh>
    <phoneticPr fontId="1"/>
  </si>
  <si>
    <t>差</t>
    <rPh sb="0" eb="1">
      <t>サ</t>
    </rPh>
    <phoneticPr fontId="1"/>
  </si>
  <si>
    <t>P140下段</t>
    <rPh sb="4" eb="6">
      <t>ゲダン</t>
    </rPh>
    <phoneticPr fontId="1"/>
  </si>
  <si>
    <t>標準誤差</t>
    <rPh sb="0" eb="2">
      <t>ヒョウジュン</t>
    </rPh>
    <rPh sb="2" eb="4">
      <t>ゴサ</t>
    </rPh>
    <phoneticPr fontId="1"/>
  </si>
  <si>
    <r>
      <rPr>
        <i/>
        <sz val="11"/>
        <color theme="1"/>
        <rFont val="游ゴシック"/>
        <family val="3"/>
        <charset val="128"/>
        <scheme val="minor"/>
      </rPr>
      <t xml:space="preserve">ｔ </t>
    </r>
    <r>
      <rPr>
        <sz val="11"/>
        <color theme="1"/>
        <rFont val="游ゴシック"/>
        <family val="3"/>
        <charset val="128"/>
        <scheme val="minor"/>
      </rPr>
      <t>値</t>
    </r>
    <rPh sb="2" eb="3">
      <t>チ</t>
    </rPh>
    <phoneticPr fontId="1"/>
  </si>
  <si>
    <t>P147下段</t>
    <rPh sb="4" eb="6">
      <t>ゲダン</t>
    </rPh>
    <phoneticPr fontId="1"/>
  </si>
  <si>
    <r>
      <rPr>
        <i/>
        <sz val="11"/>
        <color theme="1"/>
        <rFont val="游ゴシック"/>
        <family val="3"/>
        <charset val="128"/>
        <scheme val="minor"/>
      </rPr>
      <t>ｐ</t>
    </r>
    <r>
      <rPr>
        <sz val="11"/>
        <color theme="1"/>
        <rFont val="游ゴシック"/>
        <family val="3"/>
        <charset val="128"/>
        <scheme val="minor"/>
      </rPr>
      <t xml:space="preserve"> 値</t>
    </r>
    <rPh sb="2" eb="3">
      <t>チ</t>
    </rPh>
    <phoneticPr fontId="1"/>
  </si>
  <si>
    <t>クラス</t>
    <phoneticPr fontId="1"/>
  </si>
  <si>
    <t>1限</t>
    <rPh sb="1" eb="2">
      <t>ゲン</t>
    </rPh>
    <phoneticPr fontId="1"/>
  </si>
  <si>
    <t>2限</t>
    <rPh sb="1" eb="2">
      <t>ゲン</t>
    </rPh>
    <phoneticPr fontId="1"/>
  </si>
  <si>
    <t>3限</t>
    <rPh sb="1" eb="2">
      <t>ゲン</t>
    </rPh>
    <phoneticPr fontId="1"/>
  </si>
  <si>
    <t>P152下段</t>
    <rPh sb="4" eb="6">
      <t>ゲダン</t>
    </rPh>
    <phoneticPr fontId="1"/>
  </si>
  <si>
    <t>P154下段</t>
    <rPh sb="4" eb="6">
      <t>ゲダン</t>
    </rPh>
    <phoneticPr fontId="1"/>
  </si>
  <si>
    <t>全体</t>
    <rPh sb="0" eb="2">
      <t>ゼンタイ</t>
    </rPh>
    <phoneticPr fontId="1"/>
  </si>
  <si>
    <t>P155下段</t>
    <rPh sb="4" eb="6">
      <t>ゲダン</t>
    </rPh>
    <phoneticPr fontId="1"/>
  </si>
  <si>
    <t>群内の平方</t>
    <rPh sb="0" eb="2">
      <t>グンナイ</t>
    </rPh>
    <rPh sb="3" eb="5">
      <t>ヘイホウ</t>
    </rPh>
    <phoneticPr fontId="1"/>
  </si>
  <si>
    <t>P160下段</t>
    <rPh sb="4" eb="6">
      <t>ゲダン</t>
    </rPh>
    <phoneticPr fontId="1"/>
  </si>
  <si>
    <t>P161下段</t>
    <rPh sb="4" eb="6">
      <t>ゲダン</t>
    </rPh>
    <phoneticPr fontId="1"/>
  </si>
  <si>
    <t>群間平方
×人数</t>
    <rPh sb="0" eb="2">
      <t>グンカン</t>
    </rPh>
    <rPh sb="2" eb="4">
      <t>ヘイホウ</t>
    </rPh>
    <rPh sb="6" eb="8">
      <t>ニンズウ</t>
    </rPh>
    <phoneticPr fontId="1"/>
  </si>
  <si>
    <t>群間の平方</t>
    <rPh sb="0" eb="2">
      <t>グンカン</t>
    </rPh>
    <rPh sb="3" eb="5">
      <t>ヘイホウ</t>
    </rPh>
    <phoneticPr fontId="1"/>
  </si>
  <si>
    <t>分散分析表</t>
    <rPh sb="0" eb="2">
      <t>ブンサン</t>
    </rPh>
    <rPh sb="2" eb="5">
      <t>ブンセキヒョウ</t>
    </rPh>
    <phoneticPr fontId="1"/>
  </si>
  <si>
    <t>要因</t>
    <rPh sb="0" eb="2">
      <t>ヨウイン</t>
    </rPh>
    <phoneticPr fontId="1"/>
  </si>
  <si>
    <t>平方和</t>
    <rPh sb="0" eb="2">
      <t>ヘイホウ</t>
    </rPh>
    <rPh sb="2" eb="3">
      <t>ワ</t>
    </rPh>
    <phoneticPr fontId="1"/>
  </si>
  <si>
    <t>平均平方</t>
    <rPh sb="0" eb="2">
      <t>ヘイキン</t>
    </rPh>
    <rPh sb="2" eb="4">
      <t>ヘイホウ</t>
    </rPh>
    <phoneticPr fontId="1"/>
  </si>
  <si>
    <t>Ｆ</t>
    <phoneticPr fontId="1"/>
  </si>
  <si>
    <t>群間</t>
    <rPh sb="0" eb="2">
      <t>グンカン</t>
    </rPh>
    <phoneticPr fontId="1"/>
  </si>
  <si>
    <t>群内</t>
    <rPh sb="0" eb="2">
      <t>グンナイ</t>
    </rPh>
    <phoneticPr fontId="1"/>
  </si>
  <si>
    <t>P162中段</t>
    <rPh sb="4" eb="6">
      <t>チュウダン</t>
    </rPh>
    <phoneticPr fontId="1"/>
  </si>
  <si>
    <t>P162下段</t>
    <rPh sb="4" eb="6">
      <t>カダン</t>
    </rPh>
    <phoneticPr fontId="1"/>
  </si>
  <si>
    <t>P163上段</t>
    <rPh sb="4" eb="6">
      <t>ジョウダン</t>
    </rPh>
    <phoneticPr fontId="1"/>
  </si>
  <si>
    <r>
      <rPr>
        <i/>
        <sz val="12"/>
        <color theme="1"/>
        <rFont val="游ゴシック"/>
        <family val="3"/>
        <charset val="128"/>
        <scheme val="minor"/>
      </rPr>
      <t>p</t>
    </r>
    <r>
      <rPr>
        <sz val="12"/>
        <color theme="1"/>
        <rFont val="游ゴシック"/>
        <family val="3"/>
        <charset val="128"/>
        <scheme val="minor"/>
      </rPr>
      <t>値（片側）</t>
    </r>
    <rPh sb="1" eb="2">
      <t>チ</t>
    </rPh>
    <rPh sb="3" eb="5">
      <t>カタガワ</t>
    </rPh>
    <phoneticPr fontId="1"/>
  </si>
  <si>
    <t>P163下段</t>
    <rPh sb="4" eb="5">
      <t>シタ</t>
    </rPh>
    <phoneticPr fontId="1"/>
  </si>
  <si>
    <t>P164下段</t>
    <rPh sb="4" eb="5">
      <t>シタ</t>
    </rPh>
    <phoneticPr fontId="1"/>
  </si>
  <si>
    <t>P165上段</t>
    <rPh sb="4" eb="5">
      <t>ウエ</t>
    </rPh>
    <phoneticPr fontId="1"/>
  </si>
  <si>
    <r>
      <rPr>
        <i/>
        <sz val="12"/>
        <color theme="1"/>
        <rFont val="游ゴシック"/>
        <family val="3"/>
        <charset val="128"/>
        <scheme val="minor"/>
      </rPr>
      <t>p</t>
    </r>
    <r>
      <rPr>
        <sz val="12"/>
        <color theme="1"/>
        <rFont val="游ゴシック"/>
        <family val="3"/>
        <charset val="128"/>
        <scheme val="minor"/>
      </rPr>
      <t>値（両側）</t>
    </r>
    <rPh sb="1" eb="2">
      <t>チ</t>
    </rPh>
    <rPh sb="3" eb="5">
      <t>リョウガワ</t>
    </rPh>
    <phoneticPr fontId="1"/>
  </si>
  <si>
    <t>分散分析: 一元配置</t>
  </si>
  <si>
    <t>概要</t>
  </si>
  <si>
    <t>グループ</t>
  </si>
  <si>
    <t>データの個数</t>
  </si>
  <si>
    <t>合計</t>
  </si>
  <si>
    <t>1限</t>
  </si>
  <si>
    <t>2限</t>
  </si>
  <si>
    <t>3限</t>
  </si>
  <si>
    <t>分散分析表</t>
  </si>
  <si>
    <t>変動要因</t>
  </si>
  <si>
    <t>変動</t>
  </si>
  <si>
    <t>観測された分散比</t>
  </si>
  <si>
    <t>P-値</t>
  </si>
  <si>
    <t>F 境界値</t>
  </si>
  <si>
    <t>グループ間</t>
  </si>
  <si>
    <t>グループ内</t>
  </si>
  <si>
    <t>P170中段</t>
    <rPh sb="4" eb="6">
      <t>チュウダン</t>
    </rPh>
    <phoneticPr fontId="1"/>
  </si>
  <si>
    <t>平均・分散・標準偏差以外のデータの比較
〈代表値の求め方〉</t>
    <rPh sb="0" eb="2">
      <t>ヘイキン</t>
    </rPh>
    <rPh sb="3" eb="5">
      <t>ブンサン</t>
    </rPh>
    <rPh sb="6" eb="8">
      <t>ヒョウジュン</t>
    </rPh>
    <rPh sb="8" eb="10">
      <t>ヘンサ</t>
    </rPh>
    <rPh sb="10" eb="12">
      <t>イガイ</t>
    </rPh>
    <rPh sb="17" eb="19">
      <t>ヒカク</t>
    </rPh>
    <rPh sb="21" eb="24">
      <t>ダイヒョウチ</t>
    </rPh>
    <rPh sb="25" eb="26">
      <t>モト</t>
    </rPh>
    <rPh sb="27" eb="28">
      <t>カタ</t>
    </rPh>
    <phoneticPr fontId="1"/>
  </si>
  <si>
    <t>テストの得点</t>
    <rPh sb="4" eb="6">
      <t>トクテン</t>
    </rPh>
    <phoneticPr fontId="1"/>
  </si>
  <si>
    <t>中央値（MEDIAN)</t>
    <rPh sb="0" eb="3">
      <t>チュウオウチ</t>
    </rPh>
    <phoneticPr fontId="1"/>
  </si>
  <si>
    <t>↓ 関数の使用法は下のセルをクリックして参照してください。</t>
    <rPh sb="2" eb="4">
      <t>カンスウ</t>
    </rPh>
    <rPh sb="5" eb="8">
      <t>シヨウホウ</t>
    </rPh>
    <rPh sb="9" eb="10">
      <t>シタ</t>
    </rPh>
    <rPh sb="20" eb="22">
      <t>サンショウ</t>
    </rPh>
    <phoneticPr fontId="1"/>
  </si>
  <si>
    <t>　第１四分位</t>
    <rPh sb="1" eb="3">
      <t>ダイイチ</t>
    </rPh>
    <rPh sb="3" eb="6">
      <t>シブンイ</t>
    </rPh>
    <phoneticPr fontId="1"/>
  </si>
  <si>
    <t>　第２四分位（＝中央値）</t>
    <rPh sb="1" eb="2">
      <t>ダイ</t>
    </rPh>
    <rPh sb="3" eb="6">
      <t>シブンイ</t>
    </rPh>
    <rPh sb="8" eb="11">
      <t>チュウオウチ</t>
    </rPh>
    <phoneticPr fontId="1"/>
  </si>
  <si>
    <t>　第３四分位</t>
    <rPh sb="1" eb="2">
      <t>ダイ</t>
    </rPh>
    <rPh sb="3" eb="6">
      <t>シブンイ</t>
    </rPh>
    <phoneticPr fontId="1"/>
  </si>
  <si>
    <t>四分位（QUARTILE.INC）</t>
    <rPh sb="0" eb="3">
      <t>シブンイ</t>
    </rPh>
    <phoneticPr fontId="1"/>
  </si>
  <si>
    <t>最大値（MAX）</t>
    <rPh sb="0" eb="3">
      <t>サイダイチ</t>
    </rPh>
    <phoneticPr fontId="1"/>
  </si>
  <si>
    <t>最小値（MIN）</t>
    <rPh sb="0" eb="3">
      <t>サイショウチ</t>
    </rPh>
    <phoneticPr fontId="1"/>
  </si>
  <si>
    <t>最頻値（MODE）</t>
    <rPh sb="0" eb="3">
      <t>サイヒンチ</t>
    </rPh>
    <phoneticPr fontId="1"/>
  </si>
  <si>
    <t>P127下段</t>
    <rPh sb="4" eb="6">
      <t>ゲダン</t>
    </rPh>
    <phoneticPr fontId="1"/>
  </si>
  <si>
    <t>対応のないｔ検定（非等分散の場合）</t>
    <rPh sb="0" eb="2">
      <t>タイオウ</t>
    </rPh>
    <rPh sb="6" eb="8">
      <t>ケンテイ</t>
    </rPh>
    <rPh sb="9" eb="11">
      <t>ヒトウ</t>
    </rPh>
    <rPh sb="11" eb="13">
      <t>ブンサン</t>
    </rPh>
    <rPh sb="14" eb="16">
      <t>バアイ</t>
    </rPh>
    <phoneticPr fontId="1"/>
  </si>
  <si>
    <t>P136下段</t>
    <rPh sb="4" eb="6">
      <t>カダン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</si>
</sst>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76" formatCode="0_ "/>
    <numFmt numFmtId="177" formatCode="0.00_ "/>
    <numFmt numFmtId="178" formatCode="0.00_);[Red]\(0.00\)"/>
    <numFmt numFmtId="179" formatCode="0.0_ "/>
    <numFmt numFmtId="180" formatCode="0.00000_ "/>
    <numFmt numFmtId="181" formatCode="0.000_ "/>
    <numFmt numFmtId="182" formatCode="0.0"/>
    <numFmt numFmtId="183" formatCode="0.000"/>
    <numFmt numFmtId="184" formatCode="0.0000"/>
    <numFmt numFmtId="185" formatCode="#,##0.000;[Red]\-#,##0.000"/>
    <numFmt numFmtId="186" formatCode="0.00000000"/>
    <numFmt numFmtId="187" formatCode="0.0000000"/>
    <numFmt numFmtId="188" formatCode="0.000000"/>
    <numFmt numFmtId="189" formatCode="0.00000"/>
    <numFmt numFmtId="190" formatCode="0.00;_怂"/>
    <numFmt numFmtId="191" formatCode="0.000;_怂"/>
    <numFmt numFmtId="192" formatCode="0.00;_엿"/>
    <numFmt numFmtId="193" formatCode="0_);[Red]\(0\)"/>
    <numFmt numFmtId="194" formatCode="0.0000.E+00"/>
  </numFmts>
  <fonts count="3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vertAlign val="superscript"/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vertAlign val="superscript"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i/>
      <sz val="16"/>
      <color theme="1"/>
      <name val="游ゴシック"/>
      <family val="3"/>
      <charset val="128"/>
      <scheme val="minor"/>
    </font>
    <font>
      <i/>
      <sz val="14"/>
      <color theme="1"/>
      <name val="游ゴシック"/>
      <family val="3"/>
      <charset val="128"/>
      <scheme val="minor"/>
    </font>
    <font>
      <i/>
      <sz val="18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vertAlign val="superscript"/>
      <sz val="14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i/>
      <sz val="14"/>
      <color theme="1"/>
      <name val="游ゴシック"/>
      <family val="3"/>
      <charset val="128"/>
      <scheme val="minor"/>
    </font>
    <font>
      <sz val="24"/>
      <color theme="1"/>
      <name val="游ゴシック"/>
      <family val="2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i/>
      <sz val="12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indexed="64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59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3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2" fillId="4" borderId="3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0" fontId="2" fillId="4" borderId="0" xfId="0" applyFont="1" applyFill="1">
      <alignment vertical="center"/>
    </xf>
    <xf numFmtId="0" fontId="2" fillId="4" borderId="0" xfId="0" applyFont="1" applyFill="1" applyAlignment="1">
      <alignment horizontal="center" vertical="center"/>
    </xf>
    <xf numFmtId="176" fontId="2" fillId="4" borderId="0" xfId="0" applyNumberFormat="1" applyFont="1" applyFill="1">
      <alignment vertical="center"/>
    </xf>
    <xf numFmtId="0" fontId="0" fillId="2" borderId="3" xfId="0" applyFill="1" applyBorder="1">
      <alignment vertical="center"/>
    </xf>
    <xf numFmtId="177" fontId="2" fillId="4" borderId="4" xfId="0" applyNumberFormat="1" applyFont="1" applyFill="1" applyBorder="1">
      <alignment vertical="center"/>
    </xf>
    <xf numFmtId="177" fontId="2" fillId="4" borderId="5" xfId="0" applyNumberFormat="1" applyFont="1" applyFill="1" applyBorder="1">
      <alignment vertical="center"/>
    </xf>
    <xf numFmtId="2" fontId="2" fillId="4" borderId="5" xfId="0" applyNumberFormat="1" applyFont="1" applyFill="1" applyBorder="1">
      <alignment vertical="center"/>
    </xf>
    <xf numFmtId="178" fontId="2" fillId="4" borderId="6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179" fontId="0" fillId="0" borderId="7" xfId="0" applyNumberFormat="1" applyBorder="1">
      <alignment vertical="center"/>
    </xf>
    <xf numFmtId="179" fontId="0" fillId="0" borderId="5" xfId="0" applyNumberFormat="1" applyBorder="1">
      <alignment vertical="center"/>
    </xf>
    <xf numFmtId="179" fontId="0" fillId="0" borderId="6" xfId="0" applyNumberFormat="1" applyBorder="1">
      <alignment vertical="center"/>
    </xf>
    <xf numFmtId="0" fontId="0" fillId="0" borderId="4" xfId="0" applyBorder="1">
      <alignment vertical="center"/>
    </xf>
    <xf numFmtId="180" fontId="0" fillId="0" borderId="7" xfId="0" applyNumberFormat="1" applyBorder="1">
      <alignment vertical="center"/>
    </xf>
    <xf numFmtId="180" fontId="0" fillId="0" borderId="5" xfId="0" applyNumberFormat="1" applyBorder="1">
      <alignment vertical="center"/>
    </xf>
    <xf numFmtId="180" fontId="0" fillId="0" borderId="6" xfId="0" applyNumberFormat="1" applyBorder="1">
      <alignment vertical="center"/>
    </xf>
    <xf numFmtId="0" fontId="2" fillId="0" borderId="31" xfId="0" applyFont="1" applyBorder="1" applyAlignment="1">
      <alignment horizontal="right" vertical="center" indent="1"/>
    </xf>
    <xf numFmtId="0" fontId="2" fillId="0" borderId="15" xfId="0" applyFont="1" applyBorder="1" applyAlignment="1">
      <alignment horizontal="right" vertical="center" indent="1"/>
    </xf>
    <xf numFmtId="0" fontId="2" fillId="0" borderId="32" xfId="0" applyFont="1" applyBorder="1" applyAlignment="1">
      <alignment horizontal="right" vertical="center" indent="1"/>
    </xf>
    <xf numFmtId="0" fontId="2" fillId="0" borderId="33" xfId="0" applyFont="1" applyBorder="1">
      <alignment vertical="center"/>
    </xf>
    <xf numFmtId="0" fontId="2" fillId="0" borderId="34" xfId="0" applyFont="1" applyBorder="1" applyAlignment="1">
      <alignment horizontal="right" vertical="center" indent="1"/>
    </xf>
    <xf numFmtId="0" fontId="2" fillId="0" borderId="27" xfId="0" applyFont="1" applyBorder="1" applyAlignment="1">
      <alignment horizontal="right" vertical="center" indent="1"/>
    </xf>
    <xf numFmtId="0" fontId="2" fillId="0" borderId="17" xfId="0" applyFont="1" applyBorder="1" applyAlignment="1">
      <alignment horizontal="right" vertical="center" indent="1"/>
    </xf>
    <xf numFmtId="0" fontId="2" fillId="0" borderId="35" xfId="0" applyFont="1" applyBorder="1" applyAlignment="1">
      <alignment horizontal="right" vertical="center" indent="1"/>
    </xf>
    <xf numFmtId="0" fontId="2" fillId="0" borderId="36" xfId="0" applyFont="1" applyBorder="1">
      <alignment vertical="center"/>
    </xf>
    <xf numFmtId="0" fontId="2" fillId="0" borderId="37" xfId="0" applyFont="1" applyBorder="1" applyAlignment="1">
      <alignment horizontal="right" vertical="center" indent="1"/>
    </xf>
    <xf numFmtId="0" fontId="2" fillId="0" borderId="28" xfId="0" applyFont="1" applyBorder="1" applyAlignment="1">
      <alignment horizontal="right" vertical="center" indent="1"/>
    </xf>
    <xf numFmtId="0" fontId="2" fillId="0" borderId="30" xfId="0" applyFont="1" applyBorder="1" applyAlignment="1">
      <alignment horizontal="right" vertical="center" indent="1"/>
    </xf>
    <xf numFmtId="0" fontId="2" fillId="0" borderId="38" xfId="0" applyFont="1" applyBorder="1" applyAlignment="1">
      <alignment horizontal="right" vertical="center" indent="1"/>
    </xf>
    <xf numFmtId="0" fontId="2" fillId="0" borderId="39" xfId="0" applyFont="1" applyBorder="1">
      <alignment vertical="center"/>
    </xf>
    <xf numFmtId="0" fontId="2" fillId="0" borderId="40" xfId="0" applyFont="1" applyBorder="1" applyAlignment="1">
      <alignment horizontal="right" vertical="center" indent="1"/>
    </xf>
    <xf numFmtId="0" fontId="2" fillId="0" borderId="9" xfId="0" applyFont="1" applyBorder="1" applyAlignment="1">
      <alignment horizontal="right" vertical="center" indent="1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>
      <alignment vertical="center"/>
    </xf>
    <xf numFmtId="0" fontId="2" fillId="0" borderId="43" xfId="0" applyFont="1" applyBorder="1" applyAlignment="1">
      <alignment horizontal="right" vertical="center" indent="1"/>
    </xf>
    <xf numFmtId="2" fontId="2" fillId="0" borderId="9" xfId="0" applyNumberFormat="1" applyFont="1" applyBorder="1" applyAlignment="1">
      <alignment horizontal="right" vertical="center" indent="1"/>
    </xf>
    <xf numFmtId="2" fontId="2" fillId="0" borderId="42" xfId="0" applyNumberFormat="1" applyFont="1" applyBorder="1">
      <alignment vertical="center"/>
    </xf>
    <xf numFmtId="2" fontId="2" fillId="0" borderId="43" xfId="0" applyNumberFormat="1" applyFont="1" applyBorder="1" applyAlignment="1">
      <alignment horizontal="right" vertical="center" indent="1"/>
    </xf>
    <xf numFmtId="2" fontId="3" fillId="0" borderId="43" xfId="0" applyNumberFormat="1" applyFont="1" applyBorder="1" applyAlignment="1">
      <alignment horizontal="left" vertical="center"/>
    </xf>
    <xf numFmtId="0" fontId="5" fillId="0" borderId="4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right" vertical="center" indent="1"/>
    </xf>
    <xf numFmtId="0" fontId="5" fillId="0" borderId="5" xfId="0" applyFont="1" applyBorder="1" applyAlignment="1">
      <alignment horizontal="right" vertical="center" indent="1"/>
    </xf>
    <xf numFmtId="0" fontId="5" fillId="0" borderId="51" xfId="0" applyFont="1" applyBorder="1" applyAlignment="1">
      <alignment horizontal="right" vertical="center" indent="1"/>
    </xf>
    <xf numFmtId="0" fontId="5" fillId="0" borderId="12" xfId="0" applyFont="1" applyBorder="1" applyAlignment="1">
      <alignment horizontal="center" vertical="center"/>
    </xf>
    <xf numFmtId="0" fontId="5" fillId="0" borderId="44" xfId="0" applyFont="1" applyBorder="1" applyAlignment="1">
      <alignment horizontal="right" vertical="center" indent="1"/>
    </xf>
    <xf numFmtId="0" fontId="5" fillId="0" borderId="3" xfId="0" applyFont="1" applyBorder="1" applyAlignment="1">
      <alignment horizontal="right" vertical="center" indent="1"/>
    </xf>
    <xf numFmtId="0" fontId="0" fillId="5" borderId="50" xfId="0" applyFill="1" applyBorder="1">
      <alignment vertical="center"/>
    </xf>
    <xf numFmtId="2" fontId="5" fillId="0" borderId="48" xfId="0" applyNumberFormat="1" applyFont="1" applyBorder="1" applyAlignment="1">
      <alignment horizontal="right" vertical="center" indent="1"/>
    </xf>
    <xf numFmtId="2" fontId="5" fillId="0" borderId="49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79" fontId="0" fillId="0" borderId="4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79" fontId="0" fillId="0" borderId="6" xfId="0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180" fontId="0" fillId="0" borderId="59" xfId="0" applyNumberFormat="1" applyBorder="1">
      <alignment vertical="center"/>
    </xf>
    <xf numFmtId="180" fontId="0" fillId="0" borderId="36" xfId="0" applyNumberFormat="1" applyBorder="1">
      <alignment vertical="center"/>
    </xf>
    <xf numFmtId="180" fontId="0" fillId="0" borderId="60" xfId="0" applyNumberFormat="1" applyBorder="1">
      <alignment vertical="center"/>
    </xf>
    <xf numFmtId="180" fontId="0" fillId="0" borderId="4" xfId="0" applyNumberFormat="1" applyBorder="1">
      <alignment vertical="center"/>
    </xf>
    <xf numFmtId="0" fontId="4" fillId="0" borderId="0" xfId="0" applyFont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11" fillId="4" borderId="0" xfId="0" applyFont="1" applyFill="1">
      <alignment vertical="center"/>
    </xf>
    <xf numFmtId="0" fontId="8" fillId="4" borderId="9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6" xfId="0" applyFont="1" applyBorder="1" applyAlignment="1">
      <alignment horizontal="right" vertical="center" indent="1"/>
    </xf>
    <xf numFmtId="181" fontId="2" fillId="0" borderId="4" xfId="0" applyNumberFormat="1" applyFont="1" applyBorder="1" applyAlignment="1">
      <alignment horizontal="right" vertical="center" indent="1"/>
    </xf>
    <xf numFmtId="181" fontId="2" fillId="0" borderId="59" xfId="0" applyNumberFormat="1" applyFont="1" applyBorder="1" applyAlignment="1">
      <alignment horizontal="right" vertical="center" indent="1"/>
    </xf>
    <xf numFmtId="181" fontId="2" fillId="0" borderId="7" xfId="0" applyNumberFormat="1" applyFont="1" applyBorder="1" applyAlignment="1">
      <alignment horizontal="right" vertical="center" indent="1"/>
    </xf>
    <xf numFmtId="0" fontId="2" fillId="0" borderId="67" xfId="0" applyFont="1" applyBorder="1" applyAlignment="1">
      <alignment horizontal="right" vertical="center" indent="1"/>
    </xf>
    <xf numFmtId="181" fontId="2" fillId="0" borderId="5" xfId="0" applyNumberFormat="1" applyFont="1" applyBorder="1" applyAlignment="1">
      <alignment horizontal="right" vertical="center" indent="1"/>
    </xf>
    <xf numFmtId="181" fontId="2" fillId="0" borderId="36" xfId="0" applyNumberFormat="1" applyFont="1" applyBorder="1" applyAlignment="1">
      <alignment horizontal="right" vertical="center" indent="1"/>
    </xf>
    <xf numFmtId="0" fontId="2" fillId="0" borderId="68" xfId="0" applyFont="1" applyBorder="1" applyAlignment="1">
      <alignment horizontal="right" vertical="center" indent="1"/>
    </xf>
    <xf numFmtId="0" fontId="2" fillId="0" borderId="56" xfId="0" applyFont="1" applyBorder="1" applyAlignment="1">
      <alignment horizontal="right" vertical="center" indent="1"/>
    </xf>
    <xf numFmtId="181" fontId="2" fillId="0" borderId="6" xfId="0" applyNumberFormat="1" applyFont="1" applyBorder="1" applyAlignment="1">
      <alignment horizontal="right" vertical="center" indent="1"/>
    </xf>
    <xf numFmtId="181" fontId="2" fillId="0" borderId="60" xfId="0" applyNumberFormat="1" applyFont="1" applyBorder="1" applyAlignment="1">
      <alignment horizontal="right" vertical="center" indent="1"/>
    </xf>
    <xf numFmtId="9" fontId="2" fillId="0" borderId="3" xfId="0" applyNumberFormat="1" applyFont="1" applyBorder="1" applyAlignment="1">
      <alignment horizontal="center" vertical="center"/>
    </xf>
    <xf numFmtId="9" fontId="2" fillId="0" borderId="45" xfId="0" applyNumberFormat="1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0" fontId="2" fillId="0" borderId="69" xfId="0" applyFont="1" applyBorder="1" applyAlignment="1">
      <alignment horizontal="right" vertical="center" indent="1"/>
    </xf>
    <xf numFmtId="0" fontId="4" fillId="0" borderId="6" xfId="0" applyFont="1" applyBorder="1" applyAlignment="1">
      <alignment horizontal="right" vertical="center" indent="1"/>
    </xf>
    <xf numFmtId="0" fontId="2" fillId="0" borderId="70" xfId="0" applyFont="1" applyBorder="1" applyAlignment="1">
      <alignment horizontal="right" vertical="center" indent="1"/>
    </xf>
    <xf numFmtId="181" fontId="2" fillId="0" borderId="49" xfId="0" applyNumberFormat="1" applyFont="1" applyBorder="1" applyAlignment="1">
      <alignment horizontal="right" vertical="center" indent="1"/>
    </xf>
    <xf numFmtId="181" fontId="2" fillId="0" borderId="0" xfId="0" applyNumberFormat="1" applyFont="1" applyAlignment="1">
      <alignment horizontal="right" vertical="center" indent="1"/>
    </xf>
    <xf numFmtId="181" fontId="2" fillId="0" borderId="44" xfId="0" applyNumberFormat="1" applyFont="1" applyBorder="1" applyAlignment="1">
      <alignment horizontal="right" vertical="center" indent="1"/>
    </xf>
    <xf numFmtId="0" fontId="0" fillId="0" borderId="42" xfId="0" applyBorder="1">
      <alignment vertical="center"/>
    </xf>
    <xf numFmtId="0" fontId="2" fillId="0" borderId="42" xfId="0" applyFont="1" applyBorder="1" applyAlignment="1">
      <alignment horizontal="right" vertical="center" indent="1"/>
    </xf>
    <xf numFmtId="181" fontId="2" fillId="0" borderId="42" xfId="0" applyNumberFormat="1" applyFont="1" applyBorder="1" applyAlignment="1">
      <alignment horizontal="right" vertical="center" indent="1"/>
    </xf>
    <xf numFmtId="0" fontId="2" fillId="3" borderId="0" xfId="0" applyFont="1" applyFill="1" applyAlignment="1">
      <alignment vertical="center" wrapText="1"/>
    </xf>
    <xf numFmtId="181" fontId="0" fillId="0" borderId="1" xfId="0" applyNumberFormat="1" applyBorder="1">
      <alignment vertical="center"/>
    </xf>
    <xf numFmtId="181" fontId="0" fillId="0" borderId="17" xfId="0" applyNumberFormat="1" applyBorder="1">
      <alignment vertical="center"/>
    </xf>
    <xf numFmtId="181" fontId="0" fillId="0" borderId="19" xfId="0" applyNumberFormat="1" applyBorder="1">
      <alignment vertical="center"/>
    </xf>
    <xf numFmtId="181" fontId="0" fillId="0" borderId="20" xfId="0" applyNumberFormat="1" applyBorder="1">
      <alignment vertical="center"/>
    </xf>
    <xf numFmtId="0" fontId="2" fillId="0" borderId="47" xfId="0" applyFont="1" applyBorder="1" applyAlignment="1">
      <alignment horizontal="center" vertical="center"/>
    </xf>
    <xf numFmtId="9" fontId="2" fillId="0" borderId="47" xfId="0" applyNumberFormat="1" applyFont="1" applyBorder="1" applyAlignment="1">
      <alignment horizontal="center" vertical="center"/>
    </xf>
    <xf numFmtId="181" fontId="0" fillId="0" borderId="25" xfId="0" applyNumberFormat="1" applyBorder="1">
      <alignment vertical="center"/>
    </xf>
    <xf numFmtId="181" fontId="0" fillId="0" borderId="26" xfId="0" applyNumberFormat="1" applyBorder="1">
      <alignment vertical="center"/>
    </xf>
    <xf numFmtId="0" fontId="0" fillId="0" borderId="9" xfId="0" applyBorder="1">
      <alignment vertical="center"/>
    </xf>
    <xf numFmtId="181" fontId="0" fillId="0" borderId="54" xfId="0" applyNumberFormat="1" applyBorder="1">
      <alignment vertical="center"/>
    </xf>
    <xf numFmtId="181" fontId="0" fillId="0" borderId="11" xfId="0" applyNumberFormat="1" applyBorder="1">
      <alignment vertical="center"/>
    </xf>
    <xf numFmtId="181" fontId="0" fillId="0" borderId="52" xfId="0" applyNumberFormat="1" applyBorder="1">
      <alignment vertical="center"/>
    </xf>
    <xf numFmtId="0" fontId="0" fillId="0" borderId="0" xfId="0" applyAlignment="1">
      <alignment horizontal="right" vertical="center" indent="1"/>
    </xf>
    <xf numFmtId="0" fontId="0" fillId="0" borderId="45" xfId="0" applyBorder="1">
      <alignment vertical="center"/>
    </xf>
    <xf numFmtId="0" fontId="0" fillId="0" borderId="3" xfId="0" applyBorder="1" applyAlignment="1">
      <alignment horizontal="right" vertical="center" indent="1"/>
    </xf>
    <xf numFmtId="182" fontId="0" fillId="0" borderId="4" xfId="0" applyNumberFormat="1" applyBorder="1" applyAlignment="1">
      <alignment horizontal="right" vertical="center" indent="1"/>
    </xf>
    <xf numFmtId="182" fontId="0" fillId="0" borderId="5" xfId="0" applyNumberFormat="1" applyBorder="1" applyAlignment="1">
      <alignment horizontal="right" vertical="center" indent="1"/>
    </xf>
    <xf numFmtId="182" fontId="0" fillId="0" borderId="6" xfId="0" applyNumberFormat="1" applyBorder="1" applyAlignment="1">
      <alignment horizontal="right" vertical="center" indent="1"/>
    </xf>
    <xf numFmtId="0" fontId="11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11" fillId="0" borderId="0" xfId="0" applyFont="1" applyAlignment="1">
      <alignment horizontal="right" vertical="center" indent="1"/>
    </xf>
    <xf numFmtId="0" fontId="5" fillId="3" borderId="0" xfId="0" applyFont="1" applyFill="1">
      <alignment vertical="center"/>
    </xf>
    <xf numFmtId="0" fontId="2" fillId="4" borderId="48" xfId="0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176" fontId="2" fillId="4" borderId="75" xfId="0" applyNumberFormat="1" applyFont="1" applyFill="1" applyBorder="1" applyAlignment="1">
      <alignment horizontal="right" vertical="center" indent="1"/>
    </xf>
    <xf numFmtId="176" fontId="2" fillId="4" borderId="67" xfId="0" applyNumberFormat="1" applyFont="1" applyFill="1" applyBorder="1" applyAlignment="1">
      <alignment horizontal="right" vertical="center" indent="1"/>
    </xf>
    <xf numFmtId="176" fontId="2" fillId="4" borderId="69" xfId="0" applyNumberFormat="1" applyFont="1" applyFill="1" applyBorder="1" applyAlignment="1">
      <alignment horizontal="right" vertical="center" indent="1"/>
    </xf>
    <xf numFmtId="177" fontId="2" fillId="4" borderId="2" xfId="0" applyNumberFormat="1" applyFont="1" applyFill="1" applyBorder="1" applyAlignment="1">
      <alignment horizontal="right" vertical="center"/>
    </xf>
    <xf numFmtId="0" fontId="0" fillId="0" borderId="2" xfId="0" applyBorder="1">
      <alignment vertical="center"/>
    </xf>
    <xf numFmtId="177" fontId="2" fillId="4" borderId="46" xfId="0" applyNumberFormat="1" applyFont="1" applyFill="1" applyBorder="1">
      <alignment vertical="center"/>
    </xf>
    <xf numFmtId="176" fontId="2" fillId="4" borderId="66" xfId="0" applyNumberFormat="1" applyFont="1" applyFill="1" applyBorder="1" applyAlignment="1">
      <alignment horizontal="left" vertical="center" indent="2"/>
    </xf>
    <xf numFmtId="176" fontId="2" fillId="4" borderId="67" xfId="0" applyNumberFormat="1" applyFont="1" applyFill="1" applyBorder="1" applyAlignment="1">
      <alignment horizontal="left" vertical="center" indent="2"/>
    </xf>
    <xf numFmtId="176" fontId="2" fillId="4" borderId="68" xfId="0" applyNumberFormat="1" applyFont="1" applyFill="1" applyBorder="1" applyAlignment="1">
      <alignment horizontal="left" vertical="center" indent="2"/>
    </xf>
    <xf numFmtId="0" fontId="0" fillId="0" borderId="46" xfId="0" applyBorder="1">
      <alignment vertical="center"/>
    </xf>
    <xf numFmtId="0" fontId="2" fillId="0" borderId="46" xfId="0" applyFont="1" applyBorder="1" applyAlignment="1">
      <alignment horizontal="center" vertical="center"/>
    </xf>
    <xf numFmtId="177" fontId="2" fillId="4" borderId="64" xfId="0" applyNumberFormat="1" applyFont="1" applyFill="1" applyBorder="1">
      <alignment vertical="center"/>
    </xf>
    <xf numFmtId="177" fontId="2" fillId="4" borderId="63" xfId="0" applyNumberFormat="1" applyFont="1" applyFill="1" applyBorder="1">
      <alignment vertical="center"/>
    </xf>
    <xf numFmtId="177" fontId="2" fillId="4" borderId="65" xfId="0" applyNumberFormat="1" applyFont="1" applyFill="1" applyBorder="1">
      <alignment vertical="center"/>
    </xf>
    <xf numFmtId="177" fontId="2" fillId="4" borderId="7" xfId="0" applyNumberFormat="1" applyFont="1" applyFill="1" applyBorder="1">
      <alignment vertical="center"/>
    </xf>
    <xf numFmtId="177" fontId="2" fillId="4" borderId="51" xfId="0" applyNumberFormat="1" applyFont="1" applyFill="1" applyBorder="1">
      <alignment vertical="center"/>
    </xf>
    <xf numFmtId="177" fontId="2" fillId="4" borderId="3" xfId="0" applyNumberFormat="1" applyFont="1" applyFill="1" applyBorder="1">
      <alignment vertical="center"/>
    </xf>
    <xf numFmtId="177" fontId="2" fillId="0" borderId="3" xfId="0" applyNumberFormat="1" applyFont="1" applyBorder="1">
      <alignment vertical="center"/>
    </xf>
    <xf numFmtId="176" fontId="2" fillId="4" borderId="3" xfId="0" applyNumberFormat="1" applyFont="1" applyFill="1" applyBorder="1">
      <alignment vertical="center"/>
    </xf>
    <xf numFmtId="177" fontId="2" fillId="4" borderId="6" xfId="0" applyNumberFormat="1" applyFont="1" applyFill="1" applyBorder="1">
      <alignment vertical="center"/>
    </xf>
    <xf numFmtId="0" fontId="2" fillId="4" borderId="56" xfId="0" applyFont="1" applyFill="1" applyBorder="1" applyAlignment="1">
      <alignment horizontal="center" vertical="center"/>
    </xf>
    <xf numFmtId="177" fontId="2" fillId="4" borderId="58" xfId="0" applyNumberFormat="1" applyFont="1" applyFill="1" applyBorder="1">
      <alignment vertical="center"/>
    </xf>
    <xf numFmtId="176" fontId="2" fillId="4" borderId="5" xfId="0" applyNumberFormat="1" applyFont="1" applyFill="1" applyBorder="1" applyAlignment="1">
      <alignment horizontal="right" vertical="center" indent="1"/>
    </xf>
    <xf numFmtId="176" fontId="2" fillId="4" borderId="6" xfId="0" applyNumberFormat="1" applyFont="1" applyFill="1" applyBorder="1" applyAlignment="1">
      <alignment horizontal="right" vertical="center" indent="1"/>
    </xf>
    <xf numFmtId="177" fontId="2" fillId="4" borderId="55" xfId="0" applyNumberFormat="1" applyFont="1" applyFill="1" applyBorder="1" applyAlignment="1">
      <alignment horizontal="right" vertical="center"/>
    </xf>
    <xf numFmtId="176" fontId="2" fillId="4" borderId="5" xfId="0" applyNumberFormat="1" applyFont="1" applyFill="1" applyBorder="1" applyAlignment="1">
      <alignment horizontal="left" vertical="center" indent="2"/>
    </xf>
    <xf numFmtId="176" fontId="2" fillId="4" borderId="6" xfId="0" applyNumberFormat="1" applyFont="1" applyFill="1" applyBorder="1" applyAlignment="1">
      <alignment horizontal="left" vertical="center" indent="2"/>
    </xf>
    <xf numFmtId="177" fontId="2" fillId="4" borderId="55" xfId="0" applyNumberFormat="1" applyFont="1" applyFill="1" applyBorder="1" applyAlignment="1">
      <alignment horizontal="center" vertical="center"/>
    </xf>
    <xf numFmtId="176" fontId="2" fillId="4" borderId="4" xfId="0" applyNumberFormat="1" applyFont="1" applyFill="1" applyBorder="1" applyAlignment="1">
      <alignment horizontal="right" vertical="center" indent="1"/>
    </xf>
    <xf numFmtId="176" fontId="2" fillId="4" borderId="4" xfId="0" applyNumberFormat="1" applyFont="1" applyFill="1" applyBorder="1" applyAlignment="1">
      <alignment horizontal="left" vertical="center" indent="2"/>
    </xf>
    <xf numFmtId="0" fontId="2" fillId="4" borderId="70" xfId="0" applyFont="1" applyFill="1" applyBorder="1" applyAlignment="1">
      <alignment horizontal="center" vertical="center"/>
    </xf>
    <xf numFmtId="177" fontId="2" fillId="0" borderId="48" xfId="0" applyNumberFormat="1" applyFont="1" applyBorder="1">
      <alignment vertical="center"/>
    </xf>
    <xf numFmtId="177" fontId="2" fillId="4" borderId="55" xfId="0" applyNumberFormat="1" applyFont="1" applyFill="1" applyBorder="1">
      <alignment vertical="center"/>
    </xf>
    <xf numFmtId="2" fontId="0" fillId="0" borderId="0" xfId="0" applyNumberFormat="1">
      <alignment vertical="center"/>
    </xf>
    <xf numFmtId="177" fontId="2" fillId="0" borderId="44" xfId="0" applyNumberFormat="1" applyFont="1" applyBorder="1">
      <alignment vertical="center"/>
    </xf>
    <xf numFmtId="2" fontId="2" fillId="0" borderId="3" xfId="0" applyNumberFormat="1" applyFont="1" applyBorder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3" fillId="0" borderId="66" xfId="0" applyFont="1" applyBorder="1" applyAlignment="1">
      <alignment horizontal="center" vertical="center"/>
    </xf>
    <xf numFmtId="177" fontId="13" fillId="0" borderId="4" xfId="0" applyNumberFormat="1" applyFont="1" applyBorder="1" applyAlignment="1">
      <alignment horizontal="right" vertical="center" indent="1"/>
    </xf>
    <xf numFmtId="177" fontId="13" fillId="0" borderId="59" xfId="0" applyNumberFormat="1" applyFont="1" applyBorder="1" applyAlignment="1">
      <alignment horizontal="right" vertical="center" indent="1"/>
    </xf>
    <xf numFmtId="177" fontId="13" fillId="0" borderId="7" xfId="0" applyNumberFormat="1" applyFont="1" applyBorder="1" applyAlignment="1">
      <alignment horizontal="right" vertical="center" indent="1"/>
    </xf>
    <xf numFmtId="177" fontId="13" fillId="0" borderId="63" xfId="0" applyNumberFormat="1" applyFont="1" applyBorder="1" applyAlignment="1">
      <alignment horizontal="right" vertical="center" indent="1"/>
    </xf>
    <xf numFmtId="0" fontId="13" fillId="0" borderId="67" xfId="0" applyFont="1" applyBorder="1" applyAlignment="1">
      <alignment horizontal="center" vertical="center"/>
    </xf>
    <xf numFmtId="177" fontId="13" fillId="0" borderId="5" xfId="0" applyNumberFormat="1" applyFont="1" applyBorder="1" applyAlignment="1">
      <alignment horizontal="right" vertical="center" indent="1"/>
    </xf>
    <xf numFmtId="177" fontId="13" fillId="0" borderId="36" xfId="0" applyNumberFormat="1" applyFont="1" applyBorder="1" applyAlignment="1">
      <alignment horizontal="right" vertical="center" indent="1"/>
    </xf>
    <xf numFmtId="177" fontId="13" fillId="0" borderId="64" xfId="0" applyNumberFormat="1" applyFont="1" applyBorder="1" applyAlignment="1">
      <alignment horizontal="right" vertical="center" indent="1"/>
    </xf>
    <xf numFmtId="0" fontId="13" fillId="0" borderId="68" xfId="0" applyFont="1" applyBorder="1" applyAlignment="1">
      <alignment horizontal="center" vertical="center"/>
    </xf>
    <xf numFmtId="177" fontId="13" fillId="0" borderId="6" xfId="0" applyNumberFormat="1" applyFont="1" applyBorder="1" applyAlignment="1">
      <alignment horizontal="right" vertical="center" indent="1"/>
    </xf>
    <xf numFmtId="177" fontId="13" fillId="0" borderId="60" xfId="0" applyNumberFormat="1" applyFont="1" applyBorder="1" applyAlignment="1">
      <alignment horizontal="right" vertical="center" indent="1"/>
    </xf>
    <xf numFmtId="177" fontId="13" fillId="0" borderId="65" xfId="0" applyNumberFormat="1" applyFont="1" applyBorder="1" applyAlignment="1">
      <alignment horizontal="right" vertical="center" indent="1"/>
    </xf>
    <xf numFmtId="0" fontId="11" fillId="4" borderId="4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4" xfId="0" applyFont="1" applyFill="1" applyBorder="1" applyAlignment="1">
      <alignment horizontal="center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8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42" xfId="0" applyFont="1" applyFill="1" applyBorder="1" applyAlignment="1">
      <alignment horizontal="center" vertical="center"/>
    </xf>
    <xf numFmtId="0" fontId="13" fillId="4" borderId="81" xfId="0" applyFont="1" applyFill="1" applyBorder="1" applyAlignment="1">
      <alignment horizontal="center" vertical="center" wrapText="1"/>
    </xf>
    <xf numFmtId="0" fontId="13" fillId="4" borderId="42" xfId="0" applyFont="1" applyFill="1" applyBorder="1" applyAlignment="1">
      <alignment horizontal="center" vertical="center" wrapText="1"/>
    </xf>
    <xf numFmtId="0" fontId="13" fillId="4" borderId="82" xfId="0" applyFont="1" applyFill="1" applyBorder="1" applyAlignment="1">
      <alignment horizontal="center" vertical="center"/>
    </xf>
    <xf numFmtId="0" fontId="13" fillId="4" borderId="72" xfId="0" applyFont="1" applyFill="1" applyBorder="1" applyAlignment="1">
      <alignment horizontal="center" vertical="center"/>
    </xf>
    <xf numFmtId="0" fontId="13" fillId="4" borderId="83" xfId="0" applyFont="1" applyFill="1" applyBorder="1" applyAlignment="1">
      <alignment horizontal="center" vertical="center"/>
    </xf>
    <xf numFmtId="0" fontId="13" fillId="4" borderId="71" xfId="0" applyFont="1" applyFill="1" applyBorder="1" applyAlignment="1">
      <alignment horizontal="center" vertical="center"/>
    </xf>
    <xf numFmtId="184" fontId="13" fillId="4" borderId="72" xfId="0" applyNumberFormat="1" applyFont="1" applyFill="1" applyBorder="1" applyAlignment="1">
      <alignment horizontal="center" vertical="center"/>
    </xf>
    <xf numFmtId="184" fontId="13" fillId="4" borderId="82" xfId="0" applyNumberFormat="1" applyFont="1" applyFill="1" applyBorder="1" applyAlignment="1">
      <alignment horizontal="center" vertical="center"/>
    </xf>
    <xf numFmtId="184" fontId="13" fillId="4" borderId="71" xfId="0" applyNumberFormat="1" applyFont="1" applyFill="1" applyBorder="1" applyAlignment="1">
      <alignment horizontal="center" vertical="center"/>
    </xf>
    <xf numFmtId="184" fontId="13" fillId="4" borderId="83" xfId="0" applyNumberFormat="1" applyFont="1" applyFill="1" applyBorder="1" applyAlignment="1">
      <alignment horizontal="center" vertical="center"/>
    </xf>
    <xf numFmtId="0" fontId="15" fillId="0" borderId="3" xfId="0" applyFont="1" applyBorder="1">
      <alignment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66" xfId="0" applyFont="1" applyFill="1" applyBorder="1" applyAlignment="1">
      <alignment horizontal="center" vertical="center"/>
    </xf>
    <xf numFmtId="0" fontId="13" fillId="4" borderId="69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indent="1"/>
    </xf>
    <xf numFmtId="38" fontId="13" fillId="4" borderId="4" xfId="1" applyFont="1" applyFill="1" applyBorder="1" applyAlignment="1">
      <alignment horizontal="right" vertical="center" indent="1"/>
    </xf>
    <xf numFmtId="38" fontId="13" fillId="0" borderId="63" xfId="1" applyFont="1" applyBorder="1" applyAlignment="1">
      <alignment horizontal="right" vertical="center" indent="1"/>
    </xf>
    <xf numFmtId="38" fontId="13" fillId="4" borderId="51" xfId="1" applyFont="1" applyFill="1" applyBorder="1" applyAlignment="1">
      <alignment horizontal="right" vertical="center" indent="1"/>
    </xf>
    <xf numFmtId="38" fontId="13" fillId="0" borderId="3" xfId="1" applyFont="1" applyBorder="1" applyAlignment="1">
      <alignment horizontal="right" vertical="center" indent="1"/>
    </xf>
    <xf numFmtId="185" fontId="13" fillId="4" borderId="4" xfId="1" applyNumberFormat="1" applyFont="1" applyFill="1" applyBorder="1" applyAlignment="1">
      <alignment horizontal="right" vertical="center" indent="1"/>
    </xf>
    <xf numFmtId="0" fontId="18" fillId="0" borderId="3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4" xfId="0" applyFont="1" applyBorder="1" applyAlignment="1">
      <alignment horizontal="right" vertical="center" indent="2"/>
    </xf>
    <xf numFmtId="0" fontId="18" fillId="0" borderId="4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5" xfId="0" applyFont="1" applyBorder="1" applyAlignment="1">
      <alignment horizontal="right" vertical="center" indent="2"/>
    </xf>
    <xf numFmtId="0" fontId="18" fillId="0" borderId="5" xfId="0" applyFont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79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51" xfId="0" applyFont="1" applyBorder="1" applyAlignment="1">
      <alignment horizontal="right" vertical="center" indent="2"/>
    </xf>
    <xf numFmtId="0" fontId="18" fillId="0" borderId="5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190" fontId="18" fillId="0" borderId="3" xfId="0" applyNumberFormat="1" applyFont="1" applyBorder="1" applyAlignment="1">
      <alignment horizontal="right" vertical="center" indent="1"/>
    </xf>
    <xf numFmtId="190" fontId="18" fillId="0" borderId="48" xfId="0" applyNumberFormat="1" applyFont="1" applyBorder="1" applyAlignment="1">
      <alignment horizontal="right" vertical="center" indent="1"/>
    </xf>
    <xf numFmtId="0" fontId="18" fillId="0" borderId="55" xfId="0" applyFont="1" applyBorder="1" applyAlignment="1">
      <alignment horizontal="center" vertical="center"/>
    </xf>
    <xf numFmtId="190" fontId="18" fillId="0" borderId="55" xfId="0" applyNumberFormat="1" applyFont="1" applyBorder="1" applyAlignment="1">
      <alignment horizontal="right" vertical="center" indent="1"/>
    </xf>
    <xf numFmtId="190" fontId="18" fillId="0" borderId="58" xfId="0" applyNumberFormat="1" applyFont="1" applyBorder="1" applyAlignment="1">
      <alignment horizontal="right" vertical="center" indent="1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18" fillId="0" borderId="1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81" fontId="0" fillId="0" borderId="1" xfId="0" applyNumberFormat="1" applyBorder="1" applyAlignment="1">
      <alignment horizontal="right" vertical="center" indent="1"/>
    </xf>
    <xf numFmtId="0" fontId="18" fillId="0" borderId="27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191" fontId="18" fillId="0" borderId="84" xfId="0" applyNumberFormat="1" applyFont="1" applyBorder="1" applyAlignment="1">
      <alignment horizontal="right" vertical="center" indent="1"/>
    </xf>
    <xf numFmtId="191" fontId="18" fillId="0" borderId="16" xfId="0" applyNumberFormat="1" applyFont="1" applyBorder="1" applyAlignment="1">
      <alignment horizontal="right" vertical="center" indent="1"/>
    </xf>
    <xf numFmtId="0" fontId="18" fillId="0" borderId="53" xfId="0" applyFont="1" applyBorder="1">
      <alignment vertical="center"/>
    </xf>
    <xf numFmtId="0" fontId="18" fillId="0" borderId="18" xfId="0" applyFont="1" applyBorder="1">
      <alignment vertical="center"/>
    </xf>
    <xf numFmtId="0" fontId="18" fillId="0" borderId="45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181" fontId="0" fillId="0" borderId="25" xfId="0" applyNumberFormat="1" applyBorder="1" applyAlignment="1">
      <alignment horizontal="right" vertical="center" indent="1"/>
    </xf>
    <xf numFmtId="181" fontId="0" fillId="0" borderId="62" xfId="0" applyNumberFormat="1" applyBorder="1" applyAlignment="1">
      <alignment horizontal="right" vertical="center" indent="1"/>
    </xf>
    <xf numFmtId="181" fontId="0" fillId="0" borderId="10" xfId="0" applyNumberFormat="1" applyBorder="1" applyAlignment="1">
      <alignment horizontal="right" vertical="center" indent="1"/>
    </xf>
    <xf numFmtId="181" fontId="0" fillId="0" borderId="29" xfId="0" applyNumberFormat="1" applyBorder="1" applyAlignment="1">
      <alignment horizontal="right" vertical="center" indent="1"/>
    </xf>
    <xf numFmtId="181" fontId="0" fillId="0" borderId="78" xfId="0" applyNumberFormat="1" applyBorder="1" applyAlignment="1">
      <alignment horizontal="right" vertical="center" indent="1"/>
    </xf>
    <xf numFmtId="0" fontId="0" fillId="0" borderId="23" xfId="0" applyBorder="1" applyAlignment="1">
      <alignment horizontal="right" vertical="center" indent="1"/>
    </xf>
    <xf numFmtId="0" fontId="0" fillId="0" borderId="46" xfId="0" applyBorder="1" applyAlignment="1">
      <alignment horizontal="right" vertical="center" indent="1"/>
    </xf>
    <xf numFmtId="191" fontId="0" fillId="0" borderId="73" xfId="0" applyNumberFormat="1" applyBorder="1" applyAlignment="1">
      <alignment horizontal="right" vertical="center" indent="1"/>
    </xf>
    <xf numFmtId="0" fontId="0" fillId="0" borderId="85" xfId="0" applyBorder="1" applyAlignment="1">
      <alignment horizontal="right" vertical="center" indent="1"/>
    </xf>
    <xf numFmtId="191" fontId="0" fillId="0" borderId="46" xfId="0" applyNumberFormat="1" applyBorder="1" applyAlignment="1">
      <alignment horizontal="right" vertical="center" indent="1"/>
    </xf>
    <xf numFmtId="0" fontId="18" fillId="0" borderId="21" xfId="0" applyFont="1" applyBorder="1" applyAlignment="1">
      <alignment horizontal="right" vertical="center" indent="1"/>
    </xf>
    <xf numFmtId="183" fontId="18" fillId="0" borderId="61" xfId="0" applyNumberFormat="1" applyFont="1" applyBorder="1" applyAlignment="1">
      <alignment horizontal="right" vertical="center" indent="1"/>
    </xf>
    <xf numFmtId="181" fontId="0" fillId="0" borderId="26" xfId="0" applyNumberFormat="1" applyBorder="1" applyAlignment="1">
      <alignment horizontal="right" vertical="center" indent="1"/>
    </xf>
    <xf numFmtId="181" fontId="0" fillId="0" borderId="17" xfId="0" applyNumberFormat="1" applyBorder="1" applyAlignment="1">
      <alignment horizontal="right" vertical="center" indent="1"/>
    </xf>
    <xf numFmtId="0" fontId="0" fillId="0" borderId="9" xfId="0" applyBorder="1" applyAlignment="1">
      <alignment horizontal="right" vertical="center" indent="1"/>
    </xf>
    <xf numFmtId="0" fontId="0" fillId="0" borderId="73" xfId="0" applyBorder="1" applyAlignment="1">
      <alignment horizontal="right" vertical="center" indent="1"/>
    </xf>
    <xf numFmtId="0" fontId="0" fillId="0" borderId="74" xfId="0" applyBorder="1" applyAlignment="1">
      <alignment horizontal="right" vertical="center" indent="1"/>
    </xf>
    <xf numFmtId="191" fontId="0" fillId="0" borderId="9" xfId="0" applyNumberFormat="1" applyBorder="1" applyAlignment="1">
      <alignment horizontal="right" vertical="center" indent="1"/>
    </xf>
    <xf numFmtId="0" fontId="5" fillId="5" borderId="3" xfId="0" applyFont="1" applyFill="1" applyBorder="1" applyAlignment="1">
      <alignment horizontal="center" vertical="center"/>
    </xf>
    <xf numFmtId="0" fontId="5" fillId="4" borderId="4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9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60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right" vertical="center" indent="2"/>
    </xf>
    <xf numFmtId="0" fontId="3" fillId="4" borderId="3" xfId="0" applyFont="1" applyFill="1" applyBorder="1" applyAlignment="1">
      <alignment horizontal="center" vertical="center"/>
    </xf>
    <xf numFmtId="0" fontId="0" fillId="4" borderId="48" xfId="0" applyFill="1" applyBorder="1" applyAlignment="1">
      <alignment horizontal="right" vertical="center"/>
    </xf>
    <xf numFmtId="0" fontId="0" fillId="4" borderId="0" xfId="0" applyFill="1" applyAlignment="1">
      <alignment horizontal="right" vertical="center"/>
    </xf>
    <xf numFmtId="0" fontId="0" fillId="4" borderId="55" xfId="0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83" fontId="0" fillId="4" borderId="54" xfId="0" applyNumberFormat="1" applyFill="1" applyBorder="1" applyAlignment="1">
      <alignment horizontal="right" vertical="center"/>
    </xf>
    <xf numFmtId="183" fontId="0" fillId="4" borderId="25" xfId="0" applyNumberFormat="1" applyFill="1" applyBorder="1" applyAlignment="1">
      <alignment horizontal="right" vertical="center"/>
    </xf>
    <xf numFmtId="183" fontId="0" fillId="4" borderId="26" xfId="0" applyNumberFormat="1" applyFill="1" applyBorder="1" applyAlignment="1">
      <alignment horizontal="right" vertical="center"/>
    </xf>
    <xf numFmtId="0" fontId="0" fillId="4" borderId="5" xfId="0" applyFill="1" applyBorder="1" applyAlignment="1">
      <alignment horizontal="center" vertical="center"/>
    </xf>
    <xf numFmtId="183" fontId="0" fillId="4" borderId="11" xfId="0" applyNumberFormat="1" applyFill="1" applyBorder="1" applyAlignment="1">
      <alignment horizontal="right" vertical="center"/>
    </xf>
    <xf numFmtId="183" fontId="0" fillId="4" borderId="1" xfId="0" applyNumberFormat="1" applyFill="1" applyBorder="1" applyAlignment="1">
      <alignment horizontal="right" vertical="center"/>
    </xf>
    <xf numFmtId="183" fontId="0" fillId="4" borderId="17" xfId="0" applyNumberFormat="1" applyFill="1" applyBorder="1" applyAlignment="1">
      <alignment horizontal="right" vertical="center"/>
    </xf>
    <xf numFmtId="0" fontId="0" fillId="4" borderId="6" xfId="0" applyFill="1" applyBorder="1" applyAlignment="1">
      <alignment horizontal="center" vertical="center"/>
    </xf>
    <xf numFmtId="183" fontId="0" fillId="4" borderId="52" xfId="0" applyNumberFormat="1" applyFill="1" applyBorder="1" applyAlignment="1">
      <alignment horizontal="right" vertical="center"/>
    </xf>
    <xf numFmtId="183" fontId="0" fillId="4" borderId="19" xfId="0" applyNumberFormat="1" applyFill="1" applyBorder="1" applyAlignment="1">
      <alignment horizontal="right" vertical="center"/>
    </xf>
    <xf numFmtId="183" fontId="0" fillId="4" borderId="20" xfId="0" applyNumberForma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1" fillId="4" borderId="8" xfId="0" applyFont="1" applyFill="1" applyBorder="1">
      <alignment vertical="center"/>
    </xf>
    <xf numFmtId="183" fontId="11" fillId="4" borderId="9" xfId="0" applyNumberFormat="1" applyFont="1" applyFill="1" applyBorder="1" applyAlignment="1">
      <alignment horizontal="left" vertical="center" indent="1"/>
    </xf>
    <xf numFmtId="0" fontId="11" fillId="4" borderId="0" xfId="0" applyFont="1" applyFill="1" applyAlignment="1">
      <alignment horizontal="left" vertical="center" indent="1"/>
    </xf>
    <xf numFmtId="0" fontId="8" fillId="4" borderId="3" xfId="0" applyFont="1" applyFill="1" applyBorder="1">
      <alignment vertical="center"/>
    </xf>
    <xf numFmtId="0" fontId="8" fillId="4" borderId="45" xfId="0" applyFont="1" applyFill="1" applyBorder="1" applyAlignment="1">
      <alignment horizontal="center" vertical="center"/>
    </xf>
    <xf numFmtId="2" fontId="8" fillId="4" borderId="54" xfId="0" applyNumberFormat="1" applyFont="1" applyFill="1" applyBorder="1" applyAlignment="1">
      <alignment horizontal="right" vertical="center" indent="1"/>
    </xf>
    <xf numFmtId="2" fontId="8" fillId="4" borderId="26" xfId="0" applyNumberFormat="1" applyFont="1" applyFill="1" applyBorder="1" applyAlignment="1">
      <alignment horizontal="right" vertical="center" indent="1"/>
    </xf>
    <xf numFmtId="2" fontId="8" fillId="4" borderId="11" xfId="0" applyNumberFormat="1" applyFont="1" applyFill="1" applyBorder="1" applyAlignment="1">
      <alignment horizontal="right" vertical="center" indent="1"/>
    </xf>
    <xf numFmtId="2" fontId="8" fillId="4" borderId="17" xfId="0" applyNumberFormat="1" applyFont="1" applyFill="1" applyBorder="1" applyAlignment="1">
      <alignment horizontal="right" vertical="center" indent="1"/>
    </xf>
    <xf numFmtId="49" fontId="16" fillId="4" borderId="0" xfId="0" applyNumberFormat="1" applyFont="1" applyFill="1">
      <alignment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49" fontId="0" fillId="4" borderId="0" xfId="0" applyNumberFormat="1" applyFill="1">
      <alignment vertical="center"/>
    </xf>
    <xf numFmtId="0" fontId="18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indent="1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44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27" fillId="0" borderId="44" xfId="0" applyFont="1" applyBorder="1" applyAlignment="1">
      <alignment horizontal="center" vertical="center"/>
    </xf>
    <xf numFmtId="0" fontId="27" fillId="0" borderId="49" xfId="0" applyFont="1" applyBorder="1" applyAlignment="1">
      <alignment horizontal="center" vertical="center"/>
    </xf>
    <xf numFmtId="0" fontId="27" fillId="0" borderId="55" xfId="0" applyFont="1" applyBorder="1" applyAlignment="1">
      <alignment horizontal="center" vertical="center"/>
    </xf>
    <xf numFmtId="49" fontId="8" fillId="0" borderId="0" xfId="0" applyNumberFormat="1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3" borderId="0" xfId="0" applyFont="1" applyFill="1">
      <alignment vertical="center"/>
    </xf>
    <xf numFmtId="187" fontId="23" fillId="0" borderId="0" xfId="0" applyNumberFormat="1" applyFont="1">
      <alignment vertical="center"/>
    </xf>
    <xf numFmtId="187" fontId="29" fillId="0" borderId="0" xfId="0" applyNumberFormat="1" applyFont="1">
      <alignment vertical="center"/>
    </xf>
    <xf numFmtId="0" fontId="3" fillId="5" borderId="3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right" vertical="center" indent="1"/>
    </xf>
    <xf numFmtId="0" fontId="3" fillId="8" borderId="5" xfId="0" applyFont="1" applyFill="1" applyBorder="1" applyAlignment="1">
      <alignment horizontal="center" vertical="center"/>
    </xf>
    <xf numFmtId="2" fontId="3" fillId="0" borderId="5" xfId="0" applyNumberFormat="1" applyFont="1" applyBorder="1" applyAlignment="1">
      <alignment horizontal="right" vertical="center" indent="1"/>
    </xf>
    <xf numFmtId="0" fontId="3" fillId="8" borderId="51" xfId="0" applyFont="1" applyFill="1" applyBorder="1" applyAlignment="1">
      <alignment horizontal="center" vertical="center"/>
    </xf>
    <xf numFmtId="2" fontId="3" fillId="0" borderId="51" xfId="0" applyNumberFormat="1" applyFont="1" applyBorder="1" applyAlignment="1">
      <alignment horizontal="right" vertical="center" indent="1"/>
    </xf>
    <xf numFmtId="0" fontId="3" fillId="0" borderId="3" xfId="0" applyFont="1" applyBorder="1" applyAlignment="1">
      <alignment horizontal="right" vertical="center" indent="3"/>
    </xf>
    <xf numFmtId="192" fontId="3" fillId="0" borderId="3" xfId="0" applyNumberFormat="1" applyFont="1" applyBorder="1" applyAlignment="1">
      <alignment horizontal="right" vertical="center" indent="1"/>
    </xf>
    <xf numFmtId="2" fontId="3" fillId="0" borderId="3" xfId="0" applyNumberFormat="1" applyFont="1" applyBorder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/>
    </xf>
    <xf numFmtId="0" fontId="18" fillId="8" borderId="5" xfId="0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Border="1" applyAlignment="1">
      <alignment horizontal="right" vertical="center" indent="2"/>
    </xf>
    <xf numFmtId="0" fontId="3" fillId="5" borderId="55" xfId="0" applyFont="1" applyFill="1" applyBorder="1" applyAlignment="1">
      <alignment horizontal="center" vertical="center"/>
    </xf>
    <xf numFmtId="192" fontId="3" fillId="9" borderId="55" xfId="0" applyNumberFormat="1" applyFont="1" applyFill="1" applyBorder="1" applyAlignment="1">
      <alignment horizontal="right" vertical="center" indent="1"/>
    </xf>
    <xf numFmtId="2" fontId="3" fillId="0" borderId="55" xfId="0" applyNumberFormat="1" applyFont="1" applyBorder="1" applyAlignment="1">
      <alignment horizontal="right" vertical="center" indent="1"/>
    </xf>
    <xf numFmtId="192" fontId="3" fillId="9" borderId="3" xfId="0" applyNumberFormat="1" applyFont="1" applyFill="1" applyBorder="1" applyAlignment="1">
      <alignment horizontal="right" vertical="center" indent="1"/>
    </xf>
    <xf numFmtId="0" fontId="3" fillId="0" borderId="12" xfId="0" applyFont="1" applyBorder="1" applyAlignment="1">
      <alignment horizontal="center" vertical="center"/>
    </xf>
    <xf numFmtId="192" fontId="3" fillId="9" borderId="44" xfId="0" applyNumberFormat="1" applyFont="1" applyFill="1" applyBorder="1" applyAlignment="1">
      <alignment horizontal="right" vertical="center" indent="1"/>
    </xf>
    <xf numFmtId="186" fontId="3" fillId="0" borderId="14" xfId="0" applyNumberFormat="1" applyFont="1" applyBorder="1" applyAlignment="1">
      <alignment horizontal="right" vertical="center" indent="1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92" fontId="3" fillId="10" borderId="23" xfId="0" applyNumberFormat="1" applyFont="1" applyFill="1" applyBorder="1" applyAlignment="1">
      <alignment horizontal="right" vertical="center" indent="1"/>
    </xf>
    <xf numFmtId="186" fontId="3" fillId="0" borderId="9" xfId="0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44" xfId="0" applyFont="1" applyFill="1" applyBorder="1" applyAlignment="1">
      <alignment horizontal="center" vertical="center"/>
    </xf>
    <xf numFmtId="0" fontId="3" fillId="8" borderId="75" xfId="0" applyFont="1" applyFill="1" applyBorder="1" applyAlignment="1">
      <alignment horizontal="right" vertical="center" indent="2"/>
    </xf>
    <xf numFmtId="0" fontId="3" fillId="0" borderId="7" xfId="0" applyFont="1" applyBorder="1" applyAlignment="1">
      <alignment horizontal="right" vertical="center" indent="2"/>
    </xf>
    <xf numFmtId="0" fontId="3" fillId="8" borderId="67" xfId="0" applyFont="1" applyFill="1" applyBorder="1" applyAlignment="1">
      <alignment horizontal="right" vertical="center" indent="2"/>
    </xf>
    <xf numFmtId="0" fontId="3" fillId="0" borderId="5" xfId="0" applyFont="1" applyBorder="1" applyAlignment="1">
      <alignment horizontal="right" vertical="center" indent="2"/>
    </xf>
    <xf numFmtId="0" fontId="3" fillId="8" borderId="68" xfId="0" applyFont="1" applyFill="1" applyBorder="1" applyAlignment="1">
      <alignment horizontal="right" vertical="center" indent="2"/>
    </xf>
    <xf numFmtId="0" fontId="3" fillId="0" borderId="6" xfId="0" applyFont="1" applyBorder="1" applyAlignment="1">
      <alignment horizontal="right" vertical="center" indent="2"/>
    </xf>
    <xf numFmtId="0" fontId="3" fillId="5" borderId="70" xfId="0" applyFont="1" applyFill="1" applyBorder="1" applyAlignment="1">
      <alignment horizontal="center" vertical="center"/>
    </xf>
    <xf numFmtId="0" fontId="3" fillId="0" borderId="49" xfId="0" applyFont="1" applyBorder="1" applyAlignment="1">
      <alignment horizontal="right" vertical="center" indent="2"/>
    </xf>
    <xf numFmtId="0" fontId="2" fillId="5" borderId="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5" borderId="7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 indent="2"/>
    </xf>
    <xf numFmtId="0" fontId="2" fillId="5" borderId="3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2" fontId="3" fillId="0" borderId="44" xfId="0" applyNumberFormat="1" applyFont="1" applyBorder="1" applyAlignment="1">
      <alignment horizontal="right" vertical="center" indent="1"/>
    </xf>
    <xf numFmtId="0" fontId="3" fillId="5" borderId="2" xfId="0" applyFont="1" applyFill="1" applyBorder="1">
      <alignment vertical="center"/>
    </xf>
    <xf numFmtId="177" fontId="3" fillId="5" borderId="3" xfId="0" applyNumberFormat="1" applyFont="1" applyFill="1" applyBorder="1" applyAlignment="1">
      <alignment horizontal="right" vertical="center"/>
    </xf>
    <xf numFmtId="177" fontId="3" fillId="0" borderId="48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0" fontId="3" fillId="5" borderId="49" xfId="0" applyFont="1" applyFill="1" applyBorder="1" applyAlignment="1">
      <alignment horizontal="center" vertical="center"/>
    </xf>
    <xf numFmtId="0" fontId="3" fillId="0" borderId="44" xfId="0" applyFont="1" applyBorder="1">
      <alignment vertical="center"/>
    </xf>
    <xf numFmtId="0" fontId="3" fillId="5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right" vertical="center" indent="2"/>
    </xf>
    <xf numFmtId="0" fontId="3" fillId="5" borderId="7" xfId="0" applyFont="1" applyFill="1" applyBorder="1" applyAlignment="1">
      <alignment horizontal="center" vertical="center"/>
    </xf>
    <xf numFmtId="0" fontId="3" fillId="8" borderId="51" xfId="0" applyFont="1" applyFill="1" applyBorder="1" applyAlignment="1">
      <alignment horizontal="right" vertical="center" indent="2"/>
    </xf>
    <xf numFmtId="0" fontId="3" fillId="0" borderId="51" xfId="0" applyFont="1" applyBorder="1" applyAlignment="1">
      <alignment horizontal="right" vertical="center" indent="2"/>
    </xf>
    <xf numFmtId="2" fontId="3" fillId="0" borderId="49" xfId="0" applyNumberFormat="1" applyFont="1" applyBorder="1" applyAlignment="1">
      <alignment horizontal="right" vertical="center" indent="1"/>
    </xf>
    <xf numFmtId="0" fontId="3" fillId="5" borderId="49" xfId="0" applyFont="1" applyFill="1" applyBorder="1">
      <alignment vertical="center"/>
    </xf>
    <xf numFmtId="177" fontId="3" fillId="5" borderId="49" xfId="0" applyNumberFormat="1" applyFont="1" applyFill="1" applyBorder="1" applyAlignment="1">
      <alignment horizontal="right" vertical="center"/>
    </xf>
    <xf numFmtId="177" fontId="3" fillId="0" borderId="49" xfId="0" applyNumberFormat="1" applyFont="1" applyBorder="1" applyAlignment="1">
      <alignment horizontal="right" vertical="center"/>
    </xf>
    <xf numFmtId="177" fontId="3" fillId="0" borderId="49" xfId="0" applyNumberFormat="1" applyFont="1" applyBorder="1" applyAlignment="1">
      <alignment horizontal="right" vertical="center" indent="1"/>
    </xf>
    <xf numFmtId="2" fontId="0" fillId="0" borderId="3" xfId="0" applyNumberFormat="1" applyBorder="1" applyAlignment="1">
      <alignment horizontal="left" vertical="center" indent="2"/>
    </xf>
    <xf numFmtId="2" fontId="0" fillId="0" borderId="3" xfId="0" applyNumberForma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/>
    </xf>
    <xf numFmtId="0" fontId="18" fillId="5" borderId="47" xfId="0" applyFont="1" applyFill="1" applyBorder="1" applyAlignment="1">
      <alignment horizontal="center" vertical="center"/>
    </xf>
    <xf numFmtId="0" fontId="31" fillId="5" borderId="48" xfId="0" applyFont="1" applyFill="1" applyBorder="1" applyAlignment="1">
      <alignment horizontal="center" vertical="center"/>
    </xf>
    <xf numFmtId="0" fontId="18" fillId="8" borderId="7" xfId="0" applyFont="1" applyFill="1" applyBorder="1" applyAlignment="1">
      <alignment horizontal="center" vertical="center"/>
    </xf>
    <xf numFmtId="177" fontId="18" fillId="0" borderId="7" xfId="0" applyNumberFormat="1" applyFont="1" applyBorder="1">
      <alignment vertical="center"/>
    </xf>
    <xf numFmtId="193" fontId="18" fillId="0" borderId="76" xfId="0" applyNumberFormat="1" applyFont="1" applyBorder="1" applyAlignment="1">
      <alignment horizontal="right" vertical="center" indent="1"/>
    </xf>
    <xf numFmtId="177" fontId="18" fillId="0" borderId="77" xfId="0" applyNumberFormat="1" applyFont="1" applyBorder="1">
      <alignment vertical="center"/>
    </xf>
    <xf numFmtId="177" fontId="18" fillId="0" borderId="5" xfId="0" applyNumberFormat="1" applyFont="1" applyBorder="1">
      <alignment vertical="center"/>
    </xf>
    <xf numFmtId="193" fontId="18" fillId="0" borderId="36" xfId="0" applyNumberFormat="1" applyFont="1" applyBorder="1" applyAlignment="1">
      <alignment horizontal="right" vertical="center" indent="1"/>
    </xf>
    <xf numFmtId="0" fontId="18" fillId="6" borderId="64" xfId="0" applyFont="1" applyFill="1" applyBorder="1">
      <alignment vertical="center"/>
    </xf>
    <xf numFmtId="0" fontId="18" fillId="8" borderId="6" xfId="0" applyFont="1" applyFill="1" applyBorder="1" applyAlignment="1">
      <alignment horizontal="center" vertical="center"/>
    </xf>
    <xf numFmtId="177" fontId="18" fillId="0" borderId="6" xfId="0" applyNumberFormat="1" applyFont="1" applyBorder="1">
      <alignment vertical="center"/>
    </xf>
    <xf numFmtId="176" fontId="18" fillId="0" borderId="60" xfId="0" applyNumberFormat="1" applyFont="1" applyBorder="1" applyAlignment="1">
      <alignment horizontal="right" vertical="center" indent="1"/>
    </xf>
    <xf numFmtId="0" fontId="18" fillId="6" borderId="6" xfId="0" applyFont="1" applyFill="1" applyBorder="1">
      <alignment vertical="center"/>
    </xf>
    <xf numFmtId="0" fontId="18" fillId="6" borderId="65" xfId="0" applyFont="1" applyFill="1" applyBorder="1">
      <alignment vertical="center"/>
    </xf>
    <xf numFmtId="194" fontId="14" fillId="0" borderId="3" xfId="0" applyNumberFormat="1" applyFont="1" applyBorder="1">
      <alignment vertical="center"/>
    </xf>
    <xf numFmtId="189" fontId="14" fillId="0" borderId="3" xfId="0" applyNumberFormat="1" applyFont="1" applyBorder="1">
      <alignment vertical="center"/>
    </xf>
    <xf numFmtId="184" fontId="14" fillId="0" borderId="3" xfId="0" applyNumberFormat="1" applyFont="1" applyBorder="1">
      <alignment vertical="center"/>
    </xf>
    <xf numFmtId="0" fontId="3" fillId="0" borderId="76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83" fontId="3" fillId="0" borderId="0" xfId="0" applyNumberFormat="1" applyFont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2" fontId="3" fillId="0" borderId="57" xfId="0" applyNumberFormat="1" applyFont="1" applyBorder="1" applyAlignment="1">
      <alignment horizontal="center" vertical="center"/>
    </xf>
    <xf numFmtId="183" fontId="3" fillId="0" borderId="57" xfId="0" applyNumberFormat="1" applyFont="1" applyBorder="1" applyAlignment="1">
      <alignment horizontal="center" vertical="center"/>
    </xf>
    <xf numFmtId="183" fontId="3" fillId="0" borderId="0" xfId="0" applyNumberFormat="1" applyFont="1" applyAlignment="1">
      <alignment horizontal="right" vertical="center" indent="1"/>
    </xf>
    <xf numFmtId="0" fontId="3" fillId="0" borderId="57" xfId="0" applyFont="1" applyBorder="1">
      <alignment vertical="center"/>
    </xf>
    <xf numFmtId="183" fontId="3" fillId="0" borderId="57" xfId="0" applyNumberFormat="1" applyFont="1" applyBorder="1" applyAlignment="1">
      <alignment horizontal="right" vertical="center" indent="1"/>
    </xf>
    <xf numFmtId="0" fontId="3" fillId="0" borderId="57" xfId="0" applyFont="1" applyBorder="1" applyAlignment="1">
      <alignment horizontal="right" vertical="center" indent="1"/>
    </xf>
    <xf numFmtId="0" fontId="3" fillId="5" borderId="56" xfId="0" applyFont="1" applyFill="1" applyBorder="1" applyAlignment="1">
      <alignment horizontal="center" vertical="center"/>
    </xf>
    <xf numFmtId="0" fontId="3" fillId="0" borderId="55" xfId="0" applyFont="1" applyBorder="1" applyAlignment="1">
      <alignment horizontal="right" vertical="center" indent="2"/>
    </xf>
    <xf numFmtId="0" fontId="3" fillId="0" borderId="0" xfId="0" applyFont="1" applyAlignment="1">
      <alignment horizontal="right" vertical="center" indent="3"/>
    </xf>
    <xf numFmtId="0" fontId="3" fillId="0" borderId="57" xfId="0" applyFont="1" applyBorder="1" applyAlignment="1">
      <alignment horizontal="right" vertical="center" indent="3"/>
    </xf>
    <xf numFmtId="183" fontId="3" fillId="0" borderId="0" xfId="0" applyNumberFormat="1" applyFont="1" applyAlignment="1">
      <alignment horizontal="right" vertical="center" indent="2"/>
    </xf>
    <xf numFmtId="183" fontId="3" fillId="0" borderId="0" xfId="0" applyNumberFormat="1" applyFont="1" applyAlignment="1">
      <alignment horizontal="right" vertical="center" indent="3"/>
    </xf>
    <xf numFmtId="189" fontId="3" fillId="0" borderId="0" xfId="0" applyNumberFormat="1" applyFont="1" applyAlignment="1">
      <alignment horizontal="right" vertical="center" indent="1"/>
    </xf>
    <xf numFmtId="0" fontId="22" fillId="0" borderId="0" xfId="0" applyFont="1">
      <alignment vertical="center"/>
    </xf>
    <xf numFmtId="0" fontId="0" fillId="0" borderId="0" xfId="0" applyAlignment="1">
      <alignment horizontal="right" vertical="center" indent="4"/>
    </xf>
    <xf numFmtId="0" fontId="32" fillId="0" borderId="0" xfId="0" applyFont="1">
      <alignment vertical="center"/>
    </xf>
    <xf numFmtId="0" fontId="32" fillId="0" borderId="0" xfId="0" applyFont="1" applyAlignment="1">
      <alignment horizontal="left" vertical="center"/>
    </xf>
    <xf numFmtId="0" fontId="22" fillId="3" borderId="7" xfId="0" applyFont="1" applyFill="1" applyBorder="1">
      <alignment vertical="center"/>
    </xf>
    <xf numFmtId="183" fontId="0" fillId="0" borderId="0" xfId="0" applyNumberForma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70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66" xfId="0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7" xfId="0" applyFont="1" applyFill="1" applyBorder="1" applyAlignment="1">
      <alignment horizontal="center" vertical="center"/>
    </xf>
    <xf numFmtId="0" fontId="2" fillId="4" borderId="4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6" borderId="56" xfId="0" applyFill="1" applyBorder="1" applyAlignment="1">
      <alignment horizontal="center" vertical="center"/>
    </xf>
    <xf numFmtId="0" fontId="0" fillId="6" borderId="57" xfId="0" applyFill="1" applyBorder="1" applyAlignment="1">
      <alignment horizontal="center" vertical="center"/>
    </xf>
    <xf numFmtId="0" fontId="0" fillId="6" borderId="50" xfId="0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181" fontId="11" fillId="0" borderId="56" xfId="0" applyNumberFormat="1" applyFont="1" applyBorder="1" applyAlignment="1">
      <alignment horizontal="center" vertical="center"/>
    </xf>
    <xf numFmtId="181" fontId="11" fillId="0" borderId="58" xfId="0" applyNumberFormat="1" applyFont="1" applyBorder="1" applyAlignment="1">
      <alignment horizontal="center" vertical="center"/>
    </xf>
    <xf numFmtId="0" fontId="11" fillId="4" borderId="67" xfId="0" applyFont="1" applyFill="1" applyBorder="1" applyAlignment="1">
      <alignment horizontal="center" vertical="center"/>
    </xf>
    <xf numFmtId="0" fontId="11" fillId="4" borderId="64" xfId="0" applyFont="1" applyFill="1" applyBorder="1" applyAlignment="1">
      <alignment horizontal="center" vertical="center"/>
    </xf>
    <xf numFmtId="181" fontId="11" fillId="4" borderId="67" xfId="0" applyNumberFormat="1" applyFont="1" applyFill="1" applyBorder="1" applyAlignment="1">
      <alignment horizontal="center" vertical="center"/>
    </xf>
    <xf numFmtId="181" fontId="11" fillId="4" borderId="64" xfId="0" applyNumberFormat="1" applyFont="1" applyFill="1" applyBorder="1" applyAlignment="1">
      <alignment horizontal="center" vertical="center"/>
    </xf>
    <xf numFmtId="181" fontId="11" fillId="4" borderId="68" xfId="0" applyNumberFormat="1" applyFont="1" applyFill="1" applyBorder="1" applyAlignment="1">
      <alignment horizontal="center" vertical="center"/>
    </xf>
    <xf numFmtId="181" fontId="11" fillId="4" borderId="65" xfId="0" applyNumberFormat="1" applyFont="1" applyFill="1" applyBorder="1" applyAlignment="1">
      <alignment horizontal="center" vertical="center"/>
    </xf>
    <xf numFmtId="181" fontId="11" fillId="0" borderId="12" xfId="0" applyNumberFormat="1" applyFont="1" applyBorder="1" applyAlignment="1">
      <alignment horizontal="center" vertical="center"/>
    </xf>
    <xf numFmtId="181" fontId="11" fillId="0" borderId="14" xfId="0" applyNumberFormat="1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/>
    </xf>
    <xf numFmtId="176" fontId="11" fillId="0" borderId="48" xfId="0" applyNumberFormat="1" applyFont="1" applyBorder="1" applyAlignment="1">
      <alignment horizontal="center" vertical="center"/>
    </xf>
    <xf numFmtId="185" fontId="13" fillId="0" borderId="2" xfId="1" applyNumberFormat="1" applyFont="1" applyBorder="1" applyAlignment="1">
      <alignment horizontal="center" vertical="center"/>
    </xf>
    <xf numFmtId="185" fontId="13" fillId="0" borderId="48" xfId="1" applyNumberFormat="1" applyFont="1" applyBorder="1" applyAlignment="1">
      <alignment horizontal="center" vertical="center"/>
    </xf>
    <xf numFmtId="185" fontId="13" fillId="0" borderId="12" xfId="1" applyNumberFormat="1" applyFont="1" applyBorder="1" applyAlignment="1">
      <alignment horizontal="center" vertical="center"/>
    </xf>
    <xf numFmtId="185" fontId="13" fillId="0" borderId="14" xfId="1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84" fontId="13" fillId="0" borderId="2" xfId="0" applyNumberFormat="1" applyFont="1" applyBorder="1" applyAlignment="1">
      <alignment horizontal="center" vertical="center"/>
    </xf>
    <xf numFmtId="184" fontId="13" fillId="0" borderId="48" xfId="0" applyNumberFormat="1" applyFont="1" applyBorder="1" applyAlignment="1">
      <alignment horizontal="center" vertical="center"/>
    </xf>
    <xf numFmtId="188" fontId="0" fillId="0" borderId="2" xfId="0" applyNumberFormat="1" applyBorder="1" applyAlignment="1">
      <alignment horizontal="center" vertical="center"/>
    </xf>
    <xf numFmtId="188" fontId="0" fillId="0" borderId="48" xfId="0" applyNumberForma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0" fillId="5" borderId="30" xfId="0" applyFill="1" applyBorder="1" applyAlignment="1">
      <alignment horizontal="right" vertical="center" indent="1"/>
    </xf>
    <xf numFmtId="0" fontId="0" fillId="5" borderId="74" xfId="0" applyFill="1" applyBorder="1" applyAlignment="1">
      <alignment horizontal="right" vertical="center" indent="1"/>
    </xf>
    <xf numFmtId="0" fontId="0" fillId="5" borderId="22" xfId="0" applyFill="1" applyBorder="1" applyAlignment="1">
      <alignment horizontal="right" vertical="center" indent="1"/>
    </xf>
    <xf numFmtId="0" fontId="0" fillId="5" borderId="29" xfId="0" applyFill="1" applyBorder="1" applyAlignment="1">
      <alignment horizontal="right" vertical="center" indent="1"/>
    </xf>
    <xf numFmtId="0" fontId="0" fillId="5" borderId="73" xfId="0" applyFill="1" applyBorder="1" applyAlignment="1">
      <alignment horizontal="right" vertical="center" indent="1"/>
    </xf>
    <xf numFmtId="0" fontId="0" fillId="5" borderId="21" xfId="0" applyFill="1" applyBorder="1" applyAlignment="1">
      <alignment horizontal="right" vertical="center" indent="1"/>
    </xf>
    <xf numFmtId="0" fontId="18" fillId="5" borderId="28" xfId="0" applyFont="1" applyFill="1" applyBorder="1" applyAlignment="1">
      <alignment horizontal="center" vertical="center"/>
    </xf>
    <xf numFmtId="0" fontId="18" fillId="5" borderId="16" xfId="0" applyFont="1" applyFill="1" applyBorder="1" applyAlignment="1">
      <alignment horizontal="center" vertical="center"/>
    </xf>
    <xf numFmtId="0" fontId="18" fillId="5" borderId="18" xfId="0" applyFont="1" applyFill="1" applyBorder="1" applyAlignment="1">
      <alignment horizontal="center" vertical="center"/>
    </xf>
    <xf numFmtId="188" fontId="8" fillId="4" borderId="52" xfId="0" applyNumberFormat="1" applyFont="1" applyFill="1" applyBorder="1" applyAlignment="1">
      <alignment horizontal="center" vertical="center"/>
    </xf>
    <xf numFmtId="188" fontId="8" fillId="4" borderId="20" xfId="0" applyNumberFormat="1" applyFont="1" applyFill="1" applyBorder="1" applyAlignment="1">
      <alignment horizontal="center" vertical="center"/>
    </xf>
    <xf numFmtId="49" fontId="26" fillId="4" borderId="70" xfId="0" applyNumberFormat="1" applyFont="1" applyFill="1" applyBorder="1" applyAlignment="1">
      <alignment horizontal="left" vertical="center"/>
    </xf>
    <xf numFmtId="49" fontId="26" fillId="4" borderId="0" xfId="0" applyNumberFormat="1" applyFont="1" applyFill="1" applyAlignment="1">
      <alignment horizontal="left" vertical="center"/>
    </xf>
    <xf numFmtId="183" fontId="8" fillId="4" borderId="11" xfId="0" applyNumberFormat="1" applyFont="1" applyFill="1" applyBorder="1" applyAlignment="1">
      <alignment horizontal="center" vertical="center"/>
    </xf>
    <xf numFmtId="183" fontId="8" fillId="4" borderId="17" xfId="0" applyNumberFormat="1" applyFont="1" applyFill="1" applyBorder="1" applyAlignment="1">
      <alignment horizontal="center" vertical="center"/>
    </xf>
    <xf numFmtId="187" fontId="29" fillId="0" borderId="5" xfId="0" applyNumberFormat="1" applyFont="1" applyBorder="1" applyAlignment="1">
      <alignment horizontal="center" vertical="center"/>
    </xf>
    <xf numFmtId="187" fontId="29" fillId="0" borderId="6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87" fontId="30" fillId="0" borderId="0" xfId="0" applyNumberFormat="1" applyFont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47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47" xfId="0" applyFont="1" applyFill="1" applyBorder="1" applyAlignment="1">
      <alignment horizontal="center" vertical="center"/>
    </xf>
    <xf numFmtId="0" fontId="3" fillId="5" borderId="48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男子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4.7812942377009587E-2"/>
          <c:y val="0.18109974323783007"/>
          <c:w val="0.92095230736469913"/>
          <c:h val="0.7224988672257208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'P21-P26'!$X$49:$X$53</c:f>
              <c:numCache>
                <c:formatCode>General</c:formatCode>
                <c:ptCount val="5"/>
                <c:pt idx="0">
                  <c:v>55</c:v>
                </c:pt>
                <c:pt idx="1">
                  <c:v>65</c:v>
                </c:pt>
                <c:pt idx="2">
                  <c:v>75</c:v>
                </c:pt>
                <c:pt idx="3">
                  <c:v>85</c:v>
                </c:pt>
                <c:pt idx="4">
                  <c:v>95</c:v>
                </c:pt>
              </c:numCache>
            </c:numRef>
          </c:cat>
          <c:val>
            <c:numRef>
              <c:f>'P21-P26'!$Y$49:$Y$53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A-4FC3-B2C8-3CAFD530B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309516015"/>
        <c:axId val="1584029119"/>
      </c:barChart>
      <c:catAx>
        <c:axId val="1309516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4029119"/>
        <c:crosses val="autoZero"/>
        <c:auto val="1"/>
        <c:lblAlgn val="ctr"/>
        <c:lblOffset val="100"/>
        <c:noMultiLvlLbl val="0"/>
      </c:catAx>
      <c:valAx>
        <c:axId val="15840291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09516015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3600" b="1">
                <a:solidFill>
                  <a:sysClr val="windowText" lastClr="000000"/>
                </a:solidFill>
              </a:rPr>
              <a:t>χ</a:t>
            </a:r>
            <a:r>
              <a:rPr lang="ja-JP" altLang="en-US" sz="2400" b="1" baseline="30000">
                <a:solidFill>
                  <a:sysClr val="windowText" lastClr="000000"/>
                </a:solidFill>
              </a:rPr>
              <a:t>２</a:t>
            </a:r>
            <a:r>
              <a:rPr lang="ja-JP" altLang="en-US" sz="2400" b="1">
                <a:solidFill>
                  <a:sysClr val="windowText" lastClr="000000"/>
                </a:solidFill>
              </a:rPr>
              <a:t>分布</a:t>
            </a:r>
          </a:p>
        </c:rich>
      </c:tx>
      <c:layout>
        <c:manualLayout>
          <c:xMode val="edge"/>
          <c:yMode val="edge"/>
          <c:x val="0.47833806841168702"/>
          <c:y val="1.14455023606724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自由度1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'P73'!$C$6:$C$30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'P73'!$D$6:$D$30</c:f>
              <c:numCache>
                <c:formatCode>0.000_ </c:formatCode>
                <c:ptCount val="25"/>
                <c:pt idx="0">
                  <c:v>1.5</c:v>
                </c:pt>
                <c:pt idx="1">
                  <c:v>0.43939128946772238</c:v>
                </c:pt>
                <c:pt idx="2">
                  <c:v>0.24197072451914334</c:v>
                </c:pt>
                <c:pt idx="3">
                  <c:v>0.15386632280545526</c:v>
                </c:pt>
                <c:pt idx="4">
                  <c:v>0.10377687435514868</c:v>
                </c:pt>
                <c:pt idx="5">
                  <c:v>7.2288957067272508E-2</c:v>
                </c:pt>
                <c:pt idx="6">
                  <c:v>5.1393443267923083E-2</c:v>
                </c:pt>
                <c:pt idx="7">
                  <c:v>3.705618452374812E-2</c:v>
                </c:pt>
                <c:pt idx="8">
                  <c:v>2.6995483256594028E-2</c:v>
                </c:pt>
                <c:pt idx="9">
                  <c:v>1.9821714870604894E-2</c:v>
                </c:pt>
                <c:pt idx="10">
                  <c:v>1.4644982561926487E-2</c:v>
                </c:pt>
                <c:pt idx="11">
                  <c:v>1.0874740337283141E-2</c:v>
                </c:pt>
                <c:pt idx="12">
                  <c:v>8.1086955549402422E-3</c:v>
                </c:pt>
                <c:pt idx="13">
                  <c:v>6.0673119025767353E-3</c:v>
                </c:pt>
                <c:pt idx="14">
                  <c:v>4.5533429216401732E-3</c:v>
                </c:pt>
                <c:pt idx="15">
                  <c:v>3.4259035101394824E-3</c:v>
                </c:pt>
                <c:pt idx="16">
                  <c:v>2.5833731692615066E-3</c:v>
                </c:pt>
                <c:pt idx="17">
                  <c:v>1.9518617565225447E-3</c:v>
                </c:pt>
                <c:pt idx="18">
                  <c:v>1.4772828039793357E-3</c:v>
                </c:pt>
                <c:pt idx="19">
                  <c:v>1.1198232344578796E-3</c:v>
                </c:pt>
                <c:pt idx="20">
                  <c:v>8.5003666025203423E-4</c:v>
                </c:pt>
                <c:pt idx="21">
                  <c:v>6.4605484281517439E-4</c:v>
                </c:pt>
                <c:pt idx="22">
                  <c:v>4.9157985005762153E-4</c:v>
                </c:pt>
                <c:pt idx="23">
                  <c:v>3.744276176879148E-4</c:v>
                </c:pt>
                <c:pt idx="24">
                  <c:v>2.85464791675855E-4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2A-4CB8-BF19-FE80B61FEB34}"/>
            </c:ext>
          </c:extLst>
        </c:ser>
        <c:ser>
          <c:idx val="1"/>
          <c:order val="1"/>
          <c:tx>
            <c:v>自由度2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'P73'!$C$6:$C$30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'P73'!$E$6:$E$30</c:f>
              <c:numCache>
                <c:formatCode>0.000_ </c:formatCode>
                <c:ptCount val="25"/>
                <c:pt idx="0">
                  <c:v>0.5</c:v>
                </c:pt>
                <c:pt idx="1">
                  <c:v>0.38940039153570244</c:v>
                </c:pt>
                <c:pt idx="2">
                  <c:v>0.30326532985631671</c:v>
                </c:pt>
                <c:pt idx="3">
                  <c:v>0.23618327637050734</c:v>
                </c:pt>
                <c:pt idx="4">
                  <c:v>0.18393972058572117</c:v>
                </c:pt>
                <c:pt idx="5">
                  <c:v>0.14325239843009505</c:v>
                </c:pt>
                <c:pt idx="6">
                  <c:v>0.11156508007421491</c:v>
                </c:pt>
                <c:pt idx="7">
                  <c:v>8.6886971725222556E-2</c:v>
                </c:pt>
                <c:pt idx="8">
                  <c:v>6.7667641618306337E-2</c:v>
                </c:pt>
                <c:pt idx="9">
                  <c:v>5.2699612280932166E-2</c:v>
                </c:pt>
                <c:pt idx="10">
                  <c:v>4.10424993119494E-2</c:v>
                </c:pt>
                <c:pt idx="11">
                  <c:v>3.1963930603353785E-2</c:v>
                </c:pt>
                <c:pt idx="12">
                  <c:v>2.4893534183931976E-2</c:v>
                </c:pt>
                <c:pt idx="13">
                  <c:v>1.9387103915861008E-2</c:v>
                </c:pt>
                <c:pt idx="14">
                  <c:v>1.509869171115925E-2</c:v>
                </c:pt>
                <c:pt idx="15">
                  <c:v>1.1758872928004555E-2</c:v>
                </c:pt>
                <c:pt idx="16">
                  <c:v>9.1578194443670893E-3</c:v>
                </c:pt>
                <c:pt idx="17">
                  <c:v>7.1321169544996269E-3</c:v>
                </c:pt>
                <c:pt idx="18">
                  <c:v>5.5544982691211539E-3</c:v>
                </c:pt>
                <c:pt idx="19">
                  <c:v>4.325847601560317E-3</c:v>
                </c:pt>
                <c:pt idx="20">
                  <c:v>3.3689734995427331E-3</c:v>
                </c:pt>
                <c:pt idx="21">
                  <c:v>2.6237591995906919E-3</c:v>
                </c:pt>
                <c:pt idx="22">
                  <c:v>2.0433857192320337E-3</c:v>
                </c:pt>
                <c:pt idx="23">
                  <c:v>1.5913903982548334E-3</c:v>
                </c:pt>
                <c:pt idx="24">
                  <c:v>1.2393760883331792E-3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2A-4CB8-BF19-FE80B61FEB34}"/>
            </c:ext>
          </c:extLst>
        </c:ser>
        <c:ser>
          <c:idx val="2"/>
          <c:order val="2"/>
          <c:tx>
            <c:v>自由度3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'P73'!$C$6:$C$30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'P73'!$F$6:$F$30</c:f>
              <c:numCache>
                <c:formatCode>0.000_ </c:formatCode>
                <c:ptCount val="25"/>
                <c:pt idx="0">
                  <c:v>0</c:v>
                </c:pt>
                <c:pt idx="1">
                  <c:v>0.21969564473386122</c:v>
                </c:pt>
                <c:pt idx="2">
                  <c:v>0.24197072451914337</c:v>
                </c:pt>
                <c:pt idx="3">
                  <c:v>0.23079948420818289</c:v>
                </c:pt>
                <c:pt idx="4">
                  <c:v>0.20755374871029736</c:v>
                </c:pt>
                <c:pt idx="5">
                  <c:v>0.18072239266818135</c:v>
                </c:pt>
                <c:pt idx="6">
                  <c:v>0.15418032980376933</c:v>
                </c:pt>
                <c:pt idx="7">
                  <c:v>0.12969664583311846</c:v>
                </c:pt>
                <c:pt idx="8">
                  <c:v>0.10798193302637614</c:v>
                </c:pt>
                <c:pt idx="9">
                  <c:v>8.9197716917722061E-2</c:v>
                </c:pt>
                <c:pt idx="10">
                  <c:v>7.3224912809632461E-2</c:v>
                </c:pt>
                <c:pt idx="11">
                  <c:v>5.9811071855057296E-2</c:v>
                </c:pt>
                <c:pt idx="12">
                  <c:v>4.8652173329641474E-2</c:v>
                </c:pt>
                <c:pt idx="13">
                  <c:v>3.9437527366748784E-2</c:v>
                </c:pt>
                <c:pt idx="14">
                  <c:v>3.1873400451481231E-2</c:v>
                </c:pt>
                <c:pt idx="15">
                  <c:v>2.569427632604613E-2</c:v>
                </c:pt>
                <c:pt idx="16">
                  <c:v>2.066698535409206E-2</c:v>
                </c:pt>
                <c:pt idx="17">
                  <c:v>1.6590824930441637E-2</c:v>
                </c:pt>
                <c:pt idx="18">
                  <c:v>1.3295545235814027E-2</c:v>
                </c:pt>
                <c:pt idx="19">
                  <c:v>1.0638320727349861E-2</c:v>
                </c:pt>
                <c:pt idx="20">
                  <c:v>8.5003666025203466E-3</c:v>
                </c:pt>
                <c:pt idx="21">
                  <c:v>6.7835758495593344E-3</c:v>
                </c:pt>
                <c:pt idx="22">
                  <c:v>5.4073783506338397E-3</c:v>
                </c:pt>
                <c:pt idx="23">
                  <c:v>4.3059176034110211E-3</c:v>
                </c:pt>
                <c:pt idx="24">
                  <c:v>3.4255775001102609E-3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2A-4CB8-BF19-FE80B61FEB34}"/>
            </c:ext>
          </c:extLst>
        </c:ser>
        <c:ser>
          <c:idx val="3"/>
          <c:order val="3"/>
          <c:tx>
            <c:v>自由度4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'P73'!$C$6:$C$30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'P73'!$G$6:$G$30</c:f>
              <c:numCache>
                <c:formatCode>0.000_ </c:formatCode>
                <c:ptCount val="25"/>
                <c:pt idx="0">
                  <c:v>0</c:v>
                </c:pt>
                <c:pt idx="1">
                  <c:v>9.735009788392561E-2</c:v>
                </c:pt>
                <c:pt idx="2">
                  <c:v>0.15163266492815836</c:v>
                </c:pt>
                <c:pt idx="3">
                  <c:v>0.17713745727788049</c:v>
                </c:pt>
                <c:pt idx="4">
                  <c:v>0.18393972058572114</c:v>
                </c:pt>
                <c:pt idx="5">
                  <c:v>0.17906549803761881</c:v>
                </c:pt>
                <c:pt idx="6">
                  <c:v>0.16734762011132237</c:v>
                </c:pt>
                <c:pt idx="7">
                  <c:v>0.15205220051913951</c:v>
                </c:pt>
                <c:pt idx="8">
                  <c:v>0.13533528323661273</c:v>
                </c:pt>
                <c:pt idx="9">
                  <c:v>0.11857412763209739</c:v>
                </c:pt>
                <c:pt idx="10">
                  <c:v>0.10260624827987351</c:v>
                </c:pt>
                <c:pt idx="11">
                  <c:v>8.7900809159222923E-2</c:v>
                </c:pt>
                <c:pt idx="12">
                  <c:v>7.4680602551795913E-2</c:v>
                </c:pt>
                <c:pt idx="13">
                  <c:v>6.3008087726548284E-2</c:v>
                </c:pt>
                <c:pt idx="14">
                  <c:v>5.2845420989057396E-2</c:v>
                </c:pt>
                <c:pt idx="15">
                  <c:v>4.4095773480017086E-2</c:v>
                </c:pt>
                <c:pt idx="16">
                  <c:v>3.6631277777468364E-2</c:v>
                </c:pt>
                <c:pt idx="17">
                  <c:v>3.0311497056623424E-2</c:v>
                </c:pt>
                <c:pt idx="18">
                  <c:v>2.4995242211045189E-2</c:v>
                </c:pt>
                <c:pt idx="19">
                  <c:v>2.054777610741151E-2</c:v>
                </c:pt>
                <c:pt idx="20">
                  <c:v>1.6844867497713668E-2</c:v>
                </c:pt>
                <c:pt idx="21">
                  <c:v>1.3774735797851137E-2</c:v>
                </c:pt>
                <c:pt idx="22">
                  <c:v>1.1238621455776185E-2</c:v>
                </c:pt>
                <c:pt idx="23">
                  <c:v>9.1504947899652914E-3</c:v>
                </c:pt>
                <c:pt idx="24">
                  <c:v>7.4362565299990763E-3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32A-4CB8-BF19-FE80B61FEB34}"/>
            </c:ext>
          </c:extLst>
        </c:ser>
        <c:ser>
          <c:idx val="4"/>
          <c:order val="4"/>
          <c:tx>
            <c:v>自由度5</c:v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'P73'!$C$6:$C$30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'P73'!$H$6:$H$30</c:f>
              <c:numCache>
                <c:formatCode>0.000_ </c:formatCode>
                <c:ptCount val="25"/>
                <c:pt idx="0">
                  <c:v>0</c:v>
                </c:pt>
                <c:pt idx="1">
                  <c:v>3.6615940788976863E-2</c:v>
                </c:pt>
                <c:pt idx="2">
                  <c:v>8.0656908173047784E-2</c:v>
                </c:pt>
                <c:pt idx="3">
                  <c:v>0.11539974210409146</c:v>
                </c:pt>
                <c:pt idx="4">
                  <c:v>0.1383691658068649</c:v>
                </c:pt>
                <c:pt idx="5">
                  <c:v>0.15060199389015108</c:v>
                </c:pt>
                <c:pt idx="6">
                  <c:v>0.15418032980376931</c:v>
                </c:pt>
                <c:pt idx="7">
                  <c:v>0.15131275347197157</c:v>
                </c:pt>
                <c:pt idx="8">
                  <c:v>0.14397591070183482</c:v>
                </c:pt>
                <c:pt idx="9">
                  <c:v>0.1337965753765831</c:v>
                </c:pt>
                <c:pt idx="10">
                  <c:v>0.12204152134938742</c:v>
                </c:pt>
                <c:pt idx="11">
                  <c:v>0.1096536317342717</c:v>
                </c:pt>
                <c:pt idx="12">
                  <c:v>9.7304346659282948E-2</c:v>
                </c:pt>
                <c:pt idx="13">
                  <c:v>8.5447975961289058E-2</c:v>
                </c:pt>
                <c:pt idx="14">
                  <c:v>7.4371267720122855E-2</c:v>
                </c:pt>
                <c:pt idx="15">
                  <c:v>6.4235690815115321E-2</c:v>
                </c:pt>
                <c:pt idx="16">
                  <c:v>5.5111960944245489E-2</c:v>
                </c:pt>
                <c:pt idx="17">
                  <c:v>4.7007337302917965E-2</c:v>
                </c:pt>
                <c:pt idx="18">
                  <c:v>3.9886635707442081E-2</c:v>
                </c:pt>
                <c:pt idx="19">
                  <c:v>3.3688015636607886E-2</c:v>
                </c:pt>
                <c:pt idx="20">
                  <c:v>2.8334555341734478E-2</c:v>
                </c:pt>
                <c:pt idx="21">
                  <c:v>2.3742515473457671E-2</c:v>
                </c:pt>
                <c:pt idx="22">
                  <c:v>1.9827053952324078E-2</c:v>
                </c:pt>
                <c:pt idx="23">
                  <c:v>1.6506017479742244E-2</c:v>
                </c:pt>
                <c:pt idx="24">
                  <c:v>1.3702310000441044E-2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32A-4CB8-BF19-FE80B61FEB34}"/>
            </c:ext>
          </c:extLst>
        </c:ser>
        <c:ser>
          <c:idx val="5"/>
          <c:order val="5"/>
          <c:tx>
            <c:v>自由度6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'P73'!$C$6:$C$30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'P73'!$I$6:$I$30</c:f>
              <c:numCache>
                <c:formatCode>0.000_ </c:formatCode>
                <c:ptCount val="25"/>
                <c:pt idx="0">
                  <c:v>0</c:v>
                </c:pt>
                <c:pt idx="1">
                  <c:v>1.2168762235490706E-2</c:v>
                </c:pt>
                <c:pt idx="2">
                  <c:v>3.7908166232039596E-2</c:v>
                </c:pt>
                <c:pt idx="3">
                  <c:v>6.6426546479205192E-2</c:v>
                </c:pt>
                <c:pt idx="4">
                  <c:v>9.1969860292860584E-2</c:v>
                </c:pt>
                <c:pt idx="5">
                  <c:v>0.1119159362735118</c:v>
                </c:pt>
                <c:pt idx="6">
                  <c:v>0.12551071508349182</c:v>
                </c:pt>
                <c:pt idx="7">
                  <c:v>0.13304567545424711</c:v>
                </c:pt>
                <c:pt idx="8">
                  <c:v>0.13533528323661273</c:v>
                </c:pt>
                <c:pt idx="9">
                  <c:v>0.13339589358610957</c:v>
                </c:pt>
                <c:pt idx="10">
                  <c:v>0.12825781034984188</c:v>
                </c:pt>
                <c:pt idx="11">
                  <c:v>0.12086361259393152</c:v>
                </c:pt>
                <c:pt idx="12">
                  <c:v>0.11202090382769389</c:v>
                </c:pt>
                <c:pt idx="13">
                  <c:v>0.10238814255564095</c:v>
                </c:pt>
                <c:pt idx="14">
                  <c:v>9.2479486730850408E-2</c:v>
                </c:pt>
                <c:pt idx="15">
                  <c:v>8.2679575275032044E-2</c:v>
                </c:pt>
                <c:pt idx="16">
                  <c:v>7.3262555554936729E-2</c:v>
                </c:pt>
                <c:pt idx="17">
                  <c:v>6.441193124532478E-2</c:v>
                </c:pt>
                <c:pt idx="18">
                  <c:v>5.6239294974851674E-2</c:v>
                </c:pt>
                <c:pt idx="19">
                  <c:v>4.8800968255102335E-2</c:v>
                </c:pt>
                <c:pt idx="20">
                  <c:v>4.2112168744284174E-2</c:v>
                </c:pt>
                <c:pt idx="21">
                  <c:v>3.6158681469359244E-2</c:v>
                </c:pt>
                <c:pt idx="22">
                  <c:v>3.0906209003384512E-2</c:v>
                </c:pt>
                <c:pt idx="23">
                  <c:v>2.6307672521150224E-2</c:v>
                </c:pt>
                <c:pt idx="24">
                  <c:v>2.2308769589997227E-2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32A-4CB8-BF19-FE80B61FE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789087"/>
        <c:axId val="672791167"/>
      </c:scatterChart>
      <c:valAx>
        <c:axId val="672789087"/>
        <c:scaling>
          <c:orientation val="minMax"/>
          <c:max val="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2791167"/>
        <c:crosses val="autoZero"/>
        <c:crossBetween val="midCat"/>
      </c:valAx>
      <c:valAx>
        <c:axId val="672791167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27890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ea"/>
              <a:ea typeface="+mj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3600">
                <a:solidFill>
                  <a:sysClr val="windowText" lastClr="000000"/>
                </a:solidFill>
              </a:rPr>
              <a:t>χ</a:t>
            </a:r>
            <a:r>
              <a:rPr lang="ja-JP" altLang="en-US" sz="2400" baseline="30000">
                <a:solidFill>
                  <a:sysClr val="windowText" lastClr="000000"/>
                </a:solidFill>
              </a:rPr>
              <a:t>２</a:t>
            </a:r>
            <a:r>
              <a:rPr lang="ja-JP" altLang="en-US" sz="2400">
                <a:solidFill>
                  <a:sysClr val="windowText" lastClr="000000"/>
                </a:solidFill>
              </a:rPr>
              <a:t>分布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自由度1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'P73'!$C$6:$C$30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'P73'!$D$6:$D$30</c:f>
              <c:numCache>
                <c:formatCode>0.000_ </c:formatCode>
                <c:ptCount val="25"/>
                <c:pt idx="0">
                  <c:v>1.5</c:v>
                </c:pt>
                <c:pt idx="1">
                  <c:v>0.43939128946772238</c:v>
                </c:pt>
                <c:pt idx="2">
                  <c:v>0.24197072451914334</c:v>
                </c:pt>
                <c:pt idx="3">
                  <c:v>0.15386632280545526</c:v>
                </c:pt>
                <c:pt idx="4">
                  <c:v>0.10377687435514868</c:v>
                </c:pt>
                <c:pt idx="5">
                  <c:v>7.2288957067272508E-2</c:v>
                </c:pt>
                <c:pt idx="6">
                  <c:v>5.1393443267923083E-2</c:v>
                </c:pt>
                <c:pt idx="7">
                  <c:v>3.705618452374812E-2</c:v>
                </c:pt>
                <c:pt idx="8">
                  <c:v>2.6995483256594028E-2</c:v>
                </c:pt>
                <c:pt idx="9">
                  <c:v>1.9821714870604894E-2</c:v>
                </c:pt>
                <c:pt idx="10">
                  <c:v>1.4644982561926487E-2</c:v>
                </c:pt>
                <c:pt idx="11">
                  <c:v>1.0874740337283141E-2</c:v>
                </c:pt>
                <c:pt idx="12">
                  <c:v>8.1086955549402422E-3</c:v>
                </c:pt>
                <c:pt idx="13">
                  <c:v>6.0673119025767353E-3</c:v>
                </c:pt>
                <c:pt idx="14">
                  <c:v>4.5533429216401732E-3</c:v>
                </c:pt>
                <c:pt idx="15">
                  <c:v>3.4259035101394824E-3</c:v>
                </c:pt>
                <c:pt idx="16">
                  <c:v>2.5833731692615066E-3</c:v>
                </c:pt>
                <c:pt idx="17">
                  <c:v>1.9518617565225447E-3</c:v>
                </c:pt>
                <c:pt idx="18">
                  <c:v>1.4772828039793357E-3</c:v>
                </c:pt>
                <c:pt idx="19">
                  <c:v>1.1198232344578796E-3</c:v>
                </c:pt>
                <c:pt idx="20">
                  <c:v>8.5003666025203423E-4</c:v>
                </c:pt>
                <c:pt idx="21">
                  <c:v>6.4605484281517439E-4</c:v>
                </c:pt>
                <c:pt idx="22">
                  <c:v>4.9157985005762153E-4</c:v>
                </c:pt>
                <c:pt idx="23">
                  <c:v>3.744276176879148E-4</c:v>
                </c:pt>
                <c:pt idx="24">
                  <c:v>2.85464791675855E-4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EC-4EEE-804C-9C16A568C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789087"/>
        <c:axId val="672791167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自由度2</c:v>
                </c:tx>
                <c:spPr>
                  <a:ln w="1905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'P73'!$C$6:$C$30</c15:sqref>
                        </c15:formulaRef>
                      </c:ext>
                    </c:extLst>
                    <c:numCache>
                      <c:formatCode>0.0</c:formatCode>
                      <c:ptCount val="25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'P73'!$E$6:$E$30</c15:sqref>
                        </c15:formulaRef>
                      </c:ext>
                    </c:extLst>
                    <c:numCache>
                      <c:formatCode>0.000_ </c:formatCode>
                      <c:ptCount val="25"/>
                      <c:pt idx="0">
                        <c:v>0.5</c:v>
                      </c:pt>
                      <c:pt idx="1">
                        <c:v>0.38940039153570244</c:v>
                      </c:pt>
                      <c:pt idx="2">
                        <c:v>0.30326532985631671</c:v>
                      </c:pt>
                      <c:pt idx="3">
                        <c:v>0.23618327637050734</c:v>
                      </c:pt>
                      <c:pt idx="4">
                        <c:v>0.18393972058572117</c:v>
                      </c:pt>
                      <c:pt idx="5">
                        <c:v>0.14325239843009505</c:v>
                      </c:pt>
                      <c:pt idx="6">
                        <c:v>0.11156508007421491</c:v>
                      </c:pt>
                      <c:pt idx="7">
                        <c:v>8.6886971725222556E-2</c:v>
                      </c:pt>
                      <c:pt idx="8">
                        <c:v>6.7667641618306337E-2</c:v>
                      </c:pt>
                      <c:pt idx="9">
                        <c:v>5.2699612280932166E-2</c:v>
                      </c:pt>
                      <c:pt idx="10">
                        <c:v>4.10424993119494E-2</c:v>
                      </c:pt>
                      <c:pt idx="11">
                        <c:v>3.1963930603353785E-2</c:v>
                      </c:pt>
                      <c:pt idx="12">
                        <c:v>2.4893534183931976E-2</c:v>
                      </c:pt>
                      <c:pt idx="13">
                        <c:v>1.9387103915861008E-2</c:v>
                      </c:pt>
                      <c:pt idx="14">
                        <c:v>1.509869171115925E-2</c:v>
                      </c:pt>
                      <c:pt idx="15">
                        <c:v>1.1758872928004555E-2</c:v>
                      </c:pt>
                      <c:pt idx="16">
                        <c:v>9.1578194443670893E-3</c:v>
                      </c:pt>
                      <c:pt idx="17">
                        <c:v>7.1321169544996269E-3</c:v>
                      </c:pt>
                      <c:pt idx="18">
                        <c:v>5.5544982691211539E-3</c:v>
                      </c:pt>
                      <c:pt idx="19">
                        <c:v>4.325847601560317E-3</c:v>
                      </c:pt>
                      <c:pt idx="20">
                        <c:v>3.3689734995427331E-3</c:v>
                      </c:pt>
                      <c:pt idx="21">
                        <c:v>2.6237591995906919E-3</c:v>
                      </c:pt>
                      <c:pt idx="22">
                        <c:v>2.0433857192320337E-3</c:v>
                      </c:pt>
                      <c:pt idx="23">
                        <c:v>1.5913903982548334E-3</c:v>
                      </c:pt>
                      <c:pt idx="24">
                        <c:v>1.2393760883331792E-3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A8EC-4EEE-804C-9C16A568C85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自由度3</c:v>
                </c:tx>
                <c:spPr>
                  <a:ln w="19050" cap="rnd">
                    <a:solidFill>
                      <a:schemeClr val="tx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'P73'!$C$6:$C$30</c15:sqref>
                        </c15:formulaRef>
                      </c:ext>
                    </c:extLst>
                    <c:numCache>
                      <c:formatCode>0.0</c:formatCode>
                      <c:ptCount val="25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'P73'!$F$6:$F$30</c15:sqref>
                        </c15:formulaRef>
                      </c:ext>
                    </c:extLst>
                    <c:numCache>
                      <c:formatCode>0.000_ </c:formatCode>
                      <c:ptCount val="25"/>
                      <c:pt idx="0">
                        <c:v>0</c:v>
                      </c:pt>
                      <c:pt idx="1">
                        <c:v>0.21969564473386122</c:v>
                      </c:pt>
                      <c:pt idx="2">
                        <c:v>0.24197072451914337</c:v>
                      </c:pt>
                      <c:pt idx="3">
                        <c:v>0.23079948420818289</c:v>
                      </c:pt>
                      <c:pt idx="4">
                        <c:v>0.20755374871029736</c:v>
                      </c:pt>
                      <c:pt idx="5">
                        <c:v>0.18072239266818135</c:v>
                      </c:pt>
                      <c:pt idx="6">
                        <c:v>0.15418032980376933</c:v>
                      </c:pt>
                      <c:pt idx="7">
                        <c:v>0.12969664583311846</c:v>
                      </c:pt>
                      <c:pt idx="8">
                        <c:v>0.10798193302637614</c:v>
                      </c:pt>
                      <c:pt idx="9">
                        <c:v>8.9197716917722061E-2</c:v>
                      </c:pt>
                      <c:pt idx="10">
                        <c:v>7.3224912809632461E-2</c:v>
                      </c:pt>
                      <c:pt idx="11">
                        <c:v>5.9811071855057296E-2</c:v>
                      </c:pt>
                      <c:pt idx="12">
                        <c:v>4.8652173329641474E-2</c:v>
                      </c:pt>
                      <c:pt idx="13">
                        <c:v>3.9437527366748784E-2</c:v>
                      </c:pt>
                      <c:pt idx="14">
                        <c:v>3.1873400451481231E-2</c:v>
                      </c:pt>
                      <c:pt idx="15">
                        <c:v>2.569427632604613E-2</c:v>
                      </c:pt>
                      <c:pt idx="16">
                        <c:v>2.066698535409206E-2</c:v>
                      </c:pt>
                      <c:pt idx="17">
                        <c:v>1.6590824930441637E-2</c:v>
                      </c:pt>
                      <c:pt idx="18">
                        <c:v>1.3295545235814027E-2</c:v>
                      </c:pt>
                      <c:pt idx="19">
                        <c:v>1.0638320727349861E-2</c:v>
                      </c:pt>
                      <c:pt idx="20">
                        <c:v>8.5003666025203466E-3</c:v>
                      </c:pt>
                      <c:pt idx="21">
                        <c:v>6.7835758495593344E-3</c:v>
                      </c:pt>
                      <c:pt idx="22">
                        <c:v>5.4073783506338397E-3</c:v>
                      </c:pt>
                      <c:pt idx="23">
                        <c:v>4.3059176034110211E-3</c:v>
                      </c:pt>
                      <c:pt idx="24">
                        <c:v>3.4255775001102609E-3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8EC-4EEE-804C-9C16A568C85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自由度4</c:v>
                </c:tx>
                <c:spPr>
                  <a:ln w="1905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'P73'!$C$6:$C$30</c15:sqref>
                        </c15:formulaRef>
                      </c:ext>
                    </c:extLst>
                    <c:numCache>
                      <c:formatCode>0.0</c:formatCode>
                      <c:ptCount val="25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'P73'!$G$6:$G$30</c15:sqref>
                        </c15:formulaRef>
                      </c:ext>
                    </c:extLst>
                    <c:numCache>
                      <c:formatCode>0.000_ </c:formatCode>
                      <c:ptCount val="25"/>
                      <c:pt idx="0">
                        <c:v>0</c:v>
                      </c:pt>
                      <c:pt idx="1">
                        <c:v>9.735009788392561E-2</c:v>
                      </c:pt>
                      <c:pt idx="2">
                        <c:v>0.15163266492815836</c:v>
                      </c:pt>
                      <c:pt idx="3">
                        <c:v>0.17713745727788049</c:v>
                      </c:pt>
                      <c:pt idx="4">
                        <c:v>0.18393972058572114</c:v>
                      </c:pt>
                      <c:pt idx="5">
                        <c:v>0.17906549803761881</c:v>
                      </c:pt>
                      <c:pt idx="6">
                        <c:v>0.16734762011132237</c:v>
                      </c:pt>
                      <c:pt idx="7">
                        <c:v>0.15205220051913951</c:v>
                      </c:pt>
                      <c:pt idx="8">
                        <c:v>0.13533528323661273</c:v>
                      </c:pt>
                      <c:pt idx="9">
                        <c:v>0.11857412763209739</c:v>
                      </c:pt>
                      <c:pt idx="10">
                        <c:v>0.10260624827987351</c:v>
                      </c:pt>
                      <c:pt idx="11">
                        <c:v>8.7900809159222923E-2</c:v>
                      </c:pt>
                      <c:pt idx="12">
                        <c:v>7.4680602551795913E-2</c:v>
                      </c:pt>
                      <c:pt idx="13">
                        <c:v>6.3008087726548284E-2</c:v>
                      </c:pt>
                      <c:pt idx="14">
                        <c:v>5.2845420989057396E-2</c:v>
                      </c:pt>
                      <c:pt idx="15">
                        <c:v>4.4095773480017086E-2</c:v>
                      </c:pt>
                      <c:pt idx="16">
                        <c:v>3.6631277777468364E-2</c:v>
                      </c:pt>
                      <c:pt idx="17">
                        <c:v>3.0311497056623424E-2</c:v>
                      </c:pt>
                      <c:pt idx="18">
                        <c:v>2.4995242211045189E-2</c:v>
                      </c:pt>
                      <c:pt idx="19">
                        <c:v>2.054777610741151E-2</c:v>
                      </c:pt>
                      <c:pt idx="20">
                        <c:v>1.6844867497713668E-2</c:v>
                      </c:pt>
                      <c:pt idx="21">
                        <c:v>1.3774735797851137E-2</c:v>
                      </c:pt>
                      <c:pt idx="22">
                        <c:v>1.1238621455776185E-2</c:v>
                      </c:pt>
                      <c:pt idx="23">
                        <c:v>9.1504947899652914E-3</c:v>
                      </c:pt>
                      <c:pt idx="24">
                        <c:v>7.4362565299990763E-3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8EC-4EEE-804C-9C16A568C8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自由度5</c:v>
                </c:tx>
                <c:spPr>
                  <a:ln w="19050" cap="rnd">
                    <a:solidFill>
                      <a:schemeClr val="tx1"/>
                    </a:solidFill>
                    <a:prstDash val="dash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'P73'!$C$6:$C$30</c15:sqref>
                        </c15:formulaRef>
                      </c:ext>
                    </c:extLst>
                    <c:numCache>
                      <c:formatCode>0.0</c:formatCode>
                      <c:ptCount val="25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'P73'!$H$6:$H$30</c15:sqref>
                        </c15:formulaRef>
                      </c:ext>
                    </c:extLst>
                    <c:numCache>
                      <c:formatCode>0.000_ </c:formatCode>
                      <c:ptCount val="25"/>
                      <c:pt idx="0">
                        <c:v>0</c:v>
                      </c:pt>
                      <c:pt idx="1">
                        <c:v>3.6615940788976863E-2</c:v>
                      </c:pt>
                      <c:pt idx="2">
                        <c:v>8.0656908173047784E-2</c:v>
                      </c:pt>
                      <c:pt idx="3">
                        <c:v>0.11539974210409146</c:v>
                      </c:pt>
                      <c:pt idx="4">
                        <c:v>0.1383691658068649</c:v>
                      </c:pt>
                      <c:pt idx="5">
                        <c:v>0.15060199389015108</c:v>
                      </c:pt>
                      <c:pt idx="6">
                        <c:v>0.15418032980376931</c:v>
                      </c:pt>
                      <c:pt idx="7">
                        <c:v>0.15131275347197157</c:v>
                      </c:pt>
                      <c:pt idx="8">
                        <c:v>0.14397591070183482</c:v>
                      </c:pt>
                      <c:pt idx="9">
                        <c:v>0.1337965753765831</c:v>
                      </c:pt>
                      <c:pt idx="10">
                        <c:v>0.12204152134938742</c:v>
                      </c:pt>
                      <c:pt idx="11">
                        <c:v>0.1096536317342717</c:v>
                      </c:pt>
                      <c:pt idx="12">
                        <c:v>9.7304346659282948E-2</c:v>
                      </c:pt>
                      <c:pt idx="13">
                        <c:v>8.5447975961289058E-2</c:v>
                      </c:pt>
                      <c:pt idx="14">
                        <c:v>7.4371267720122855E-2</c:v>
                      </c:pt>
                      <c:pt idx="15">
                        <c:v>6.4235690815115321E-2</c:v>
                      </c:pt>
                      <c:pt idx="16">
                        <c:v>5.5111960944245489E-2</c:v>
                      </c:pt>
                      <c:pt idx="17">
                        <c:v>4.7007337302917965E-2</c:v>
                      </c:pt>
                      <c:pt idx="18">
                        <c:v>3.9886635707442081E-2</c:v>
                      </c:pt>
                      <c:pt idx="19">
                        <c:v>3.3688015636607886E-2</c:v>
                      </c:pt>
                      <c:pt idx="20">
                        <c:v>2.8334555341734478E-2</c:v>
                      </c:pt>
                      <c:pt idx="21">
                        <c:v>2.3742515473457671E-2</c:v>
                      </c:pt>
                      <c:pt idx="22">
                        <c:v>1.9827053952324078E-2</c:v>
                      </c:pt>
                      <c:pt idx="23">
                        <c:v>1.6506017479742244E-2</c:v>
                      </c:pt>
                      <c:pt idx="24">
                        <c:v>1.3702310000441044E-2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8EC-4EEE-804C-9C16A568C8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自由度6</c:v>
                </c:tx>
                <c:spPr>
                  <a:ln w="19050" cap="rnd">
                    <a:solidFill>
                      <a:schemeClr val="tx1"/>
                    </a:solidFill>
                    <a:prstDash val="lg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'P73'!$C$6:$C$30</c15:sqref>
                        </c15:formulaRef>
                      </c:ext>
                    </c:extLst>
                    <c:numCache>
                      <c:formatCode>0.0</c:formatCode>
                      <c:ptCount val="25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'P73'!$I$6:$I$30</c15:sqref>
                        </c15:formulaRef>
                      </c:ext>
                    </c:extLst>
                    <c:numCache>
                      <c:formatCode>0.000_ </c:formatCode>
                      <c:ptCount val="25"/>
                      <c:pt idx="0">
                        <c:v>0</c:v>
                      </c:pt>
                      <c:pt idx="1">
                        <c:v>1.2168762235490706E-2</c:v>
                      </c:pt>
                      <c:pt idx="2">
                        <c:v>3.7908166232039596E-2</c:v>
                      </c:pt>
                      <c:pt idx="3">
                        <c:v>6.6426546479205192E-2</c:v>
                      </c:pt>
                      <c:pt idx="4">
                        <c:v>9.1969860292860584E-2</c:v>
                      </c:pt>
                      <c:pt idx="5">
                        <c:v>0.1119159362735118</c:v>
                      </c:pt>
                      <c:pt idx="6">
                        <c:v>0.12551071508349182</c:v>
                      </c:pt>
                      <c:pt idx="7">
                        <c:v>0.13304567545424711</c:v>
                      </c:pt>
                      <c:pt idx="8">
                        <c:v>0.13533528323661273</c:v>
                      </c:pt>
                      <c:pt idx="9">
                        <c:v>0.13339589358610957</c:v>
                      </c:pt>
                      <c:pt idx="10">
                        <c:v>0.12825781034984188</c:v>
                      </c:pt>
                      <c:pt idx="11">
                        <c:v>0.12086361259393152</c:v>
                      </c:pt>
                      <c:pt idx="12">
                        <c:v>0.11202090382769389</c:v>
                      </c:pt>
                      <c:pt idx="13">
                        <c:v>0.10238814255564095</c:v>
                      </c:pt>
                      <c:pt idx="14">
                        <c:v>9.2479486730850408E-2</c:v>
                      </c:pt>
                      <c:pt idx="15">
                        <c:v>8.2679575275032044E-2</c:v>
                      </c:pt>
                      <c:pt idx="16">
                        <c:v>7.3262555554936729E-2</c:v>
                      </c:pt>
                      <c:pt idx="17">
                        <c:v>6.441193124532478E-2</c:v>
                      </c:pt>
                      <c:pt idx="18">
                        <c:v>5.6239294974851674E-2</c:v>
                      </c:pt>
                      <c:pt idx="19">
                        <c:v>4.8800968255102335E-2</c:v>
                      </c:pt>
                      <c:pt idx="20">
                        <c:v>4.2112168744284174E-2</c:v>
                      </c:pt>
                      <c:pt idx="21">
                        <c:v>3.6158681469359244E-2</c:v>
                      </c:pt>
                      <c:pt idx="22">
                        <c:v>3.0906209003384512E-2</c:v>
                      </c:pt>
                      <c:pt idx="23">
                        <c:v>2.6307672521150224E-2</c:v>
                      </c:pt>
                      <c:pt idx="24">
                        <c:v>2.2308769589997227E-2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8EC-4EEE-804C-9C16A568C859}"/>
                  </c:ext>
                </c:extLst>
              </c15:ser>
            </c15:filteredScatterSeries>
          </c:ext>
        </c:extLst>
      </c:scatterChart>
      <c:valAx>
        <c:axId val="672789087"/>
        <c:scaling>
          <c:orientation val="minMax"/>
          <c:max val="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2791167"/>
        <c:crosses val="autoZero"/>
        <c:crossBetween val="midCat"/>
      </c:valAx>
      <c:valAx>
        <c:axId val="672791167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27890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3600" b="1" i="1">
                <a:solidFill>
                  <a:sysClr val="windowText" lastClr="000000"/>
                </a:solidFill>
              </a:rPr>
              <a:t>χ</a:t>
            </a:r>
            <a:r>
              <a:rPr lang="ja-JP" altLang="en-US" sz="2400" b="1" i="1" baseline="30000">
                <a:solidFill>
                  <a:sysClr val="windowText" lastClr="000000"/>
                </a:solidFill>
              </a:rPr>
              <a:t>２</a:t>
            </a:r>
            <a:r>
              <a:rPr lang="ja-JP" altLang="en-US" sz="2400" b="1">
                <a:solidFill>
                  <a:sysClr val="windowText" lastClr="000000"/>
                </a:solidFill>
              </a:rPr>
              <a:t>分布</a:t>
            </a:r>
          </a:p>
        </c:rich>
      </c:tx>
      <c:layout>
        <c:manualLayout>
          <c:xMode val="edge"/>
          <c:yMode val="edge"/>
          <c:x val="0.47833806841168702"/>
          <c:y val="1.14455023606724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自由度1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'P84-P86グラフ'!$C$6:$C$30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'P84-P86グラフ'!$D$6:$D$30</c:f>
              <c:numCache>
                <c:formatCode>0.000_ </c:formatCode>
                <c:ptCount val="25"/>
                <c:pt idx="0">
                  <c:v>1.5</c:v>
                </c:pt>
                <c:pt idx="1">
                  <c:v>0.43939128946772238</c:v>
                </c:pt>
                <c:pt idx="2">
                  <c:v>0.24197072451914334</c:v>
                </c:pt>
                <c:pt idx="3">
                  <c:v>0.15386632280545526</c:v>
                </c:pt>
                <c:pt idx="4">
                  <c:v>0.10377687435514868</c:v>
                </c:pt>
                <c:pt idx="5">
                  <c:v>7.2288957067272508E-2</c:v>
                </c:pt>
                <c:pt idx="6">
                  <c:v>5.1393443267923083E-2</c:v>
                </c:pt>
                <c:pt idx="7">
                  <c:v>3.705618452374812E-2</c:v>
                </c:pt>
                <c:pt idx="8">
                  <c:v>2.6995483256594028E-2</c:v>
                </c:pt>
                <c:pt idx="9">
                  <c:v>1.9821714870604894E-2</c:v>
                </c:pt>
                <c:pt idx="10">
                  <c:v>1.4644982561926487E-2</c:v>
                </c:pt>
                <c:pt idx="11">
                  <c:v>1.0874740337283141E-2</c:v>
                </c:pt>
                <c:pt idx="12">
                  <c:v>8.1086955549402422E-3</c:v>
                </c:pt>
                <c:pt idx="13">
                  <c:v>6.0673119025767353E-3</c:v>
                </c:pt>
                <c:pt idx="14">
                  <c:v>4.5533429216401732E-3</c:v>
                </c:pt>
                <c:pt idx="15">
                  <c:v>3.4259035101394824E-3</c:v>
                </c:pt>
                <c:pt idx="16">
                  <c:v>2.5833731692615066E-3</c:v>
                </c:pt>
                <c:pt idx="17">
                  <c:v>1.9518617565225447E-3</c:v>
                </c:pt>
                <c:pt idx="18">
                  <c:v>1.4772828039793357E-3</c:v>
                </c:pt>
                <c:pt idx="19">
                  <c:v>1.1198232344578796E-3</c:v>
                </c:pt>
                <c:pt idx="20">
                  <c:v>8.5003666025203423E-4</c:v>
                </c:pt>
                <c:pt idx="21">
                  <c:v>6.4605484281517439E-4</c:v>
                </c:pt>
                <c:pt idx="22">
                  <c:v>4.9157985005762153E-4</c:v>
                </c:pt>
                <c:pt idx="23">
                  <c:v>3.744276176879148E-4</c:v>
                </c:pt>
                <c:pt idx="24">
                  <c:v>2.85464791675855E-4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C4-459B-9A62-25FE000BC66A}"/>
            </c:ext>
          </c:extLst>
        </c:ser>
        <c:ser>
          <c:idx val="1"/>
          <c:order val="1"/>
          <c:tx>
            <c:v>自由度2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'P84-P86グラフ'!$C$6:$C$30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'P84-P86グラフ'!$E$6:$E$30</c:f>
              <c:numCache>
                <c:formatCode>0.000_ </c:formatCode>
                <c:ptCount val="25"/>
                <c:pt idx="0">
                  <c:v>0.5</c:v>
                </c:pt>
                <c:pt idx="1">
                  <c:v>0.38940039153570244</c:v>
                </c:pt>
                <c:pt idx="2">
                  <c:v>0.30326532985631671</c:v>
                </c:pt>
                <c:pt idx="3">
                  <c:v>0.23618327637050734</c:v>
                </c:pt>
                <c:pt idx="4">
                  <c:v>0.18393972058572117</c:v>
                </c:pt>
                <c:pt idx="5">
                  <c:v>0.14325239843009505</c:v>
                </c:pt>
                <c:pt idx="6">
                  <c:v>0.11156508007421491</c:v>
                </c:pt>
                <c:pt idx="7">
                  <c:v>8.6886971725222556E-2</c:v>
                </c:pt>
                <c:pt idx="8">
                  <c:v>6.7667641618306337E-2</c:v>
                </c:pt>
                <c:pt idx="9">
                  <c:v>5.2699612280932166E-2</c:v>
                </c:pt>
                <c:pt idx="10">
                  <c:v>4.10424993119494E-2</c:v>
                </c:pt>
                <c:pt idx="11">
                  <c:v>3.1963930603353785E-2</c:v>
                </c:pt>
                <c:pt idx="12">
                  <c:v>2.4893534183931976E-2</c:v>
                </c:pt>
                <c:pt idx="13">
                  <c:v>1.9387103915861008E-2</c:v>
                </c:pt>
                <c:pt idx="14">
                  <c:v>1.509869171115925E-2</c:v>
                </c:pt>
                <c:pt idx="15">
                  <c:v>1.1758872928004555E-2</c:v>
                </c:pt>
                <c:pt idx="16">
                  <c:v>9.1578194443670893E-3</c:v>
                </c:pt>
                <c:pt idx="17">
                  <c:v>7.1321169544996269E-3</c:v>
                </c:pt>
                <c:pt idx="18">
                  <c:v>5.5544982691211539E-3</c:v>
                </c:pt>
                <c:pt idx="19">
                  <c:v>4.325847601560317E-3</c:v>
                </c:pt>
                <c:pt idx="20">
                  <c:v>3.3689734995427331E-3</c:v>
                </c:pt>
                <c:pt idx="21">
                  <c:v>2.6237591995906919E-3</c:v>
                </c:pt>
                <c:pt idx="22">
                  <c:v>2.0433857192320337E-3</c:v>
                </c:pt>
                <c:pt idx="23">
                  <c:v>1.5913903982548334E-3</c:v>
                </c:pt>
                <c:pt idx="24">
                  <c:v>1.2393760883331792E-3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C4-459B-9A62-25FE000BC66A}"/>
            </c:ext>
          </c:extLst>
        </c:ser>
        <c:ser>
          <c:idx val="2"/>
          <c:order val="2"/>
          <c:tx>
            <c:v>自由度3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'P84-P86グラフ'!$C$6:$C$30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'P84-P86グラフ'!$F$6:$F$30</c:f>
              <c:numCache>
                <c:formatCode>0.000_ </c:formatCode>
                <c:ptCount val="25"/>
                <c:pt idx="0">
                  <c:v>0</c:v>
                </c:pt>
                <c:pt idx="1">
                  <c:v>0.21969564473386122</c:v>
                </c:pt>
                <c:pt idx="2">
                  <c:v>0.24197072451914337</c:v>
                </c:pt>
                <c:pt idx="3">
                  <c:v>0.23079948420818289</c:v>
                </c:pt>
                <c:pt idx="4">
                  <c:v>0.20755374871029736</c:v>
                </c:pt>
                <c:pt idx="5">
                  <c:v>0.18072239266818135</c:v>
                </c:pt>
                <c:pt idx="6">
                  <c:v>0.15418032980376933</c:v>
                </c:pt>
                <c:pt idx="7">
                  <c:v>0.12969664583311846</c:v>
                </c:pt>
                <c:pt idx="8">
                  <c:v>0.10798193302637614</c:v>
                </c:pt>
                <c:pt idx="9">
                  <c:v>8.9197716917722061E-2</c:v>
                </c:pt>
                <c:pt idx="10">
                  <c:v>7.3224912809632461E-2</c:v>
                </c:pt>
                <c:pt idx="11">
                  <c:v>5.9811071855057296E-2</c:v>
                </c:pt>
                <c:pt idx="12">
                  <c:v>4.8652173329641474E-2</c:v>
                </c:pt>
                <c:pt idx="13">
                  <c:v>3.9437527366748784E-2</c:v>
                </c:pt>
                <c:pt idx="14">
                  <c:v>3.1873400451481231E-2</c:v>
                </c:pt>
                <c:pt idx="15">
                  <c:v>2.569427632604613E-2</c:v>
                </c:pt>
                <c:pt idx="16">
                  <c:v>2.066698535409206E-2</c:v>
                </c:pt>
                <c:pt idx="17">
                  <c:v>1.6590824930441637E-2</c:v>
                </c:pt>
                <c:pt idx="18">
                  <c:v>1.3295545235814027E-2</c:v>
                </c:pt>
                <c:pt idx="19">
                  <c:v>1.0638320727349861E-2</c:v>
                </c:pt>
                <c:pt idx="20">
                  <c:v>8.5003666025203466E-3</c:v>
                </c:pt>
                <c:pt idx="21">
                  <c:v>6.7835758495593344E-3</c:v>
                </c:pt>
                <c:pt idx="22">
                  <c:v>5.4073783506338397E-3</c:v>
                </c:pt>
                <c:pt idx="23">
                  <c:v>4.3059176034110211E-3</c:v>
                </c:pt>
                <c:pt idx="24">
                  <c:v>3.4255775001102609E-3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C4-459B-9A62-25FE000BC66A}"/>
            </c:ext>
          </c:extLst>
        </c:ser>
        <c:ser>
          <c:idx val="3"/>
          <c:order val="3"/>
          <c:tx>
            <c:v>自由度4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'P84-P86グラフ'!$C$6:$C$30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'P84-P86グラフ'!$G$6:$G$30</c:f>
              <c:numCache>
                <c:formatCode>0.000_ </c:formatCode>
                <c:ptCount val="25"/>
                <c:pt idx="0">
                  <c:v>0</c:v>
                </c:pt>
                <c:pt idx="1">
                  <c:v>9.735009788392561E-2</c:v>
                </c:pt>
                <c:pt idx="2">
                  <c:v>0.15163266492815836</c:v>
                </c:pt>
                <c:pt idx="3">
                  <c:v>0.17713745727788049</c:v>
                </c:pt>
                <c:pt idx="4">
                  <c:v>0.18393972058572114</c:v>
                </c:pt>
                <c:pt idx="5">
                  <c:v>0.17906549803761881</c:v>
                </c:pt>
                <c:pt idx="6">
                  <c:v>0.16734762011132237</c:v>
                </c:pt>
                <c:pt idx="7">
                  <c:v>0.15205220051913951</c:v>
                </c:pt>
                <c:pt idx="8">
                  <c:v>0.13533528323661273</c:v>
                </c:pt>
                <c:pt idx="9">
                  <c:v>0.11857412763209739</c:v>
                </c:pt>
                <c:pt idx="10">
                  <c:v>0.10260624827987351</c:v>
                </c:pt>
                <c:pt idx="11">
                  <c:v>8.7900809159222923E-2</c:v>
                </c:pt>
                <c:pt idx="12">
                  <c:v>7.4680602551795913E-2</c:v>
                </c:pt>
                <c:pt idx="13">
                  <c:v>6.3008087726548284E-2</c:v>
                </c:pt>
                <c:pt idx="14">
                  <c:v>5.2845420989057396E-2</c:v>
                </c:pt>
                <c:pt idx="15">
                  <c:v>4.4095773480017086E-2</c:v>
                </c:pt>
                <c:pt idx="16">
                  <c:v>3.6631277777468364E-2</c:v>
                </c:pt>
                <c:pt idx="17">
                  <c:v>3.0311497056623424E-2</c:v>
                </c:pt>
                <c:pt idx="18">
                  <c:v>2.4995242211045189E-2</c:v>
                </c:pt>
                <c:pt idx="19">
                  <c:v>2.054777610741151E-2</c:v>
                </c:pt>
                <c:pt idx="20">
                  <c:v>1.6844867497713668E-2</c:v>
                </c:pt>
                <c:pt idx="21">
                  <c:v>1.3774735797851137E-2</c:v>
                </c:pt>
                <c:pt idx="22">
                  <c:v>1.1238621455776185E-2</c:v>
                </c:pt>
                <c:pt idx="23">
                  <c:v>9.1504947899652914E-3</c:v>
                </c:pt>
                <c:pt idx="24">
                  <c:v>7.4362565299990763E-3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C4-459B-9A62-25FE000BC66A}"/>
            </c:ext>
          </c:extLst>
        </c:ser>
        <c:ser>
          <c:idx val="4"/>
          <c:order val="4"/>
          <c:tx>
            <c:v>自由度5</c:v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'P84-P86グラフ'!$C$6:$C$30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'P84-P86グラフ'!$H$6:$H$30</c:f>
              <c:numCache>
                <c:formatCode>0.000_ </c:formatCode>
                <c:ptCount val="25"/>
                <c:pt idx="0">
                  <c:v>0</c:v>
                </c:pt>
                <c:pt idx="1">
                  <c:v>3.6615940788976863E-2</c:v>
                </c:pt>
                <c:pt idx="2">
                  <c:v>8.0656908173047784E-2</c:v>
                </c:pt>
                <c:pt idx="3">
                  <c:v>0.11539974210409146</c:v>
                </c:pt>
                <c:pt idx="4">
                  <c:v>0.1383691658068649</c:v>
                </c:pt>
                <c:pt idx="5">
                  <c:v>0.15060199389015108</c:v>
                </c:pt>
                <c:pt idx="6">
                  <c:v>0.15418032980376931</c:v>
                </c:pt>
                <c:pt idx="7">
                  <c:v>0.15131275347197157</c:v>
                </c:pt>
                <c:pt idx="8">
                  <c:v>0.14397591070183482</c:v>
                </c:pt>
                <c:pt idx="9">
                  <c:v>0.1337965753765831</c:v>
                </c:pt>
                <c:pt idx="10">
                  <c:v>0.12204152134938742</c:v>
                </c:pt>
                <c:pt idx="11">
                  <c:v>0.1096536317342717</c:v>
                </c:pt>
                <c:pt idx="12">
                  <c:v>9.7304346659282948E-2</c:v>
                </c:pt>
                <c:pt idx="13">
                  <c:v>8.5447975961289058E-2</c:v>
                </c:pt>
                <c:pt idx="14">
                  <c:v>7.4371267720122855E-2</c:v>
                </c:pt>
                <c:pt idx="15">
                  <c:v>6.4235690815115321E-2</c:v>
                </c:pt>
                <c:pt idx="16">
                  <c:v>5.5111960944245489E-2</c:v>
                </c:pt>
                <c:pt idx="17">
                  <c:v>4.7007337302917965E-2</c:v>
                </c:pt>
                <c:pt idx="18">
                  <c:v>3.9886635707442081E-2</c:v>
                </c:pt>
                <c:pt idx="19">
                  <c:v>3.3688015636607886E-2</c:v>
                </c:pt>
                <c:pt idx="20">
                  <c:v>2.8334555341734478E-2</c:v>
                </c:pt>
                <c:pt idx="21">
                  <c:v>2.3742515473457671E-2</c:v>
                </c:pt>
                <c:pt idx="22">
                  <c:v>1.9827053952324078E-2</c:v>
                </c:pt>
                <c:pt idx="23">
                  <c:v>1.6506017479742244E-2</c:v>
                </c:pt>
                <c:pt idx="24">
                  <c:v>1.3702310000441044E-2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7C4-459B-9A62-25FE000BC66A}"/>
            </c:ext>
          </c:extLst>
        </c:ser>
        <c:ser>
          <c:idx val="5"/>
          <c:order val="5"/>
          <c:tx>
            <c:v>自由度6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'P84-P86グラフ'!$C$6:$C$30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'P84-P86グラフ'!$I$6:$I$30</c:f>
              <c:numCache>
                <c:formatCode>0.000_ </c:formatCode>
                <c:ptCount val="25"/>
                <c:pt idx="0">
                  <c:v>0</c:v>
                </c:pt>
                <c:pt idx="1">
                  <c:v>1.2168762235490706E-2</c:v>
                </c:pt>
                <c:pt idx="2">
                  <c:v>3.7908166232039596E-2</c:v>
                </c:pt>
                <c:pt idx="3">
                  <c:v>6.6426546479205192E-2</c:v>
                </c:pt>
                <c:pt idx="4">
                  <c:v>9.1969860292860584E-2</c:v>
                </c:pt>
                <c:pt idx="5">
                  <c:v>0.1119159362735118</c:v>
                </c:pt>
                <c:pt idx="6">
                  <c:v>0.12551071508349182</c:v>
                </c:pt>
                <c:pt idx="7">
                  <c:v>0.13304567545424711</c:v>
                </c:pt>
                <c:pt idx="8">
                  <c:v>0.13533528323661273</c:v>
                </c:pt>
                <c:pt idx="9">
                  <c:v>0.13339589358610957</c:v>
                </c:pt>
                <c:pt idx="10">
                  <c:v>0.12825781034984188</c:v>
                </c:pt>
                <c:pt idx="11">
                  <c:v>0.12086361259393152</c:v>
                </c:pt>
                <c:pt idx="12">
                  <c:v>0.11202090382769389</c:v>
                </c:pt>
                <c:pt idx="13">
                  <c:v>0.10238814255564095</c:v>
                </c:pt>
                <c:pt idx="14">
                  <c:v>9.2479486730850408E-2</c:v>
                </c:pt>
                <c:pt idx="15">
                  <c:v>8.2679575275032044E-2</c:v>
                </c:pt>
                <c:pt idx="16">
                  <c:v>7.3262555554936729E-2</c:v>
                </c:pt>
                <c:pt idx="17">
                  <c:v>6.441193124532478E-2</c:v>
                </c:pt>
                <c:pt idx="18">
                  <c:v>5.6239294974851674E-2</c:v>
                </c:pt>
                <c:pt idx="19">
                  <c:v>4.8800968255102335E-2</c:v>
                </c:pt>
                <c:pt idx="20">
                  <c:v>4.2112168744284174E-2</c:v>
                </c:pt>
                <c:pt idx="21">
                  <c:v>3.6158681469359244E-2</c:v>
                </c:pt>
                <c:pt idx="22">
                  <c:v>3.0906209003384512E-2</c:v>
                </c:pt>
                <c:pt idx="23">
                  <c:v>2.6307672521150224E-2</c:v>
                </c:pt>
                <c:pt idx="24">
                  <c:v>2.2308769589997227E-2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7C4-459B-9A62-25FE000B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789087"/>
        <c:axId val="672791167"/>
      </c:scatterChart>
      <c:valAx>
        <c:axId val="672789087"/>
        <c:scaling>
          <c:orientation val="minMax"/>
          <c:max val="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2791167"/>
        <c:crosses val="autoZero"/>
        <c:crossBetween val="midCat"/>
      </c:valAx>
      <c:valAx>
        <c:axId val="672791167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27890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ea"/>
              <a:ea typeface="+mj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3600" b="1" i="1">
                <a:solidFill>
                  <a:sysClr val="windowText" lastClr="000000"/>
                </a:solidFill>
              </a:rPr>
              <a:t>χ</a:t>
            </a:r>
            <a:r>
              <a:rPr lang="ja-JP" altLang="en-US" sz="2400" b="1" i="1" baseline="30000">
                <a:solidFill>
                  <a:sysClr val="windowText" lastClr="000000"/>
                </a:solidFill>
              </a:rPr>
              <a:t>２</a:t>
            </a:r>
            <a:r>
              <a:rPr lang="ja-JP" altLang="en-US" sz="2400" b="1" i="0">
                <a:solidFill>
                  <a:sysClr val="windowText" lastClr="000000"/>
                </a:solidFill>
              </a:rPr>
              <a:t>分布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自由度1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'P84-P86グラフ'!$C$6:$C$30</c:f>
              <c:numCache>
                <c:formatCode>0.0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</c:numCache>
            </c:numRef>
          </c:xVal>
          <c:yVal>
            <c:numRef>
              <c:f>'P84-P86グラフ'!$D$6:$D$30</c:f>
              <c:numCache>
                <c:formatCode>0.000_ </c:formatCode>
                <c:ptCount val="25"/>
                <c:pt idx="0">
                  <c:v>1.5</c:v>
                </c:pt>
                <c:pt idx="1">
                  <c:v>0.43939128946772238</c:v>
                </c:pt>
                <c:pt idx="2">
                  <c:v>0.24197072451914334</c:v>
                </c:pt>
                <c:pt idx="3">
                  <c:v>0.15386632280545526</c:v>
                </c:pt>
                <c:pt idx="4">
                  <c:v>0.10377687435514868</c:v>
                </c:pt>
                <c:pt idx="5">
                  <c:v>7.2288957067272508E-2</c:v>
                </c:pt>
                <c:pt idx="6">
                  <c:v>5.1393443267923083E-2</c:v>
                </c:pt>
                <c:pt idx="7">
                  <c:v>3.705618452374812E-2</c:v>
                </c:pt>
                <c:pt idx="8">
                  <c:v>2.6995483256594028E-2</c:v>
                </c:pt>
                <c:pt idx="9">
                  <c:v>1.9821714870604894E-2</c:v>
                </c:pt>
                <c:pt idx="10">
                  <c:v>1.4644982561926487E-2</c:v>
                </c:pt>
                <c:pt idx="11">
                  <c:v>1.0874740337283141E-2</c:v>
                </c:pt>
                <c:pt idx="12">
                  <c:v>8.1086955549402422E-3</c:v>
                </c:pt>
                <c:pt idx="13">
                  <c:v>6.0673119025767353E-3</c:v>
                </c:pt>
                <c:pt idx="14">
                  <c:v>4.5533429216401732E-3</c:v>
                </c:pt>
                <c:pt idx="15">
                  <c:v>3.4259035101394824E-3</c:v>
                </c:pt>
                <c:pt idx="16">
                  <c:v>2.5833731692615066E-3</c:v>
                </c:pt>
                <c:pt idx="17">
                  <c:v>1.9518617565225447E-3</c:v>
                </c:pt>
                <c:pt idx="18">
                  <c:v>1.4772828039793357E-3</c:v>
                </c:pt>
                <c:pt idx="19">
                  <c:v>1.1198232344578796E-3</c:v>
                </c:pt>
                <c:pt idx="20">
                  <c:v>8.5003666025203423E-4</c:v>
                </c:pt>
                <c:pt idx="21">
                  <c:v>6.4605484281517439E-4</c:v>
                </c:pt>
                <c:pt idx="22">
                  <c:v>4.9157985005762153E-4</c:v>
                </c:pt>
                <c:pt idx="23">
                  <c:v>3.744276176879148E-4</c:v>
                </c:pt>
                <c:pt idx="24">
                  <c:v>2.85464791675855E-4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A56-4647-91E1-7A21A21EB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789087"/>
        <c:axId val="672791167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自由度2</c:v>
                </c:tx>
                <c:spPr>
                  <a:ln w="1905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'P84-P86グラフ'!$C$6:$C$30</c15:sqref>
                        </c15:formulaRef>
                      </c:ext>
                    </c:extLst>
                    <c:numCache>
                      <c:formatCode>0.0</c:formatCode>
                      <c:ptCount val="25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'P84-P86グラフ'!$E$6:$E$30</c15:sqref>
                        </c15:formulaRef>
                      </c:ext>
                    </c:extLst>
                    <c:numCache>
                      <c:formatCode>0.000_ </c:formatCode>
                      <c:ptCount val="25"/>
                      <c:pt idx="0">
                        <c:v>0.5</c:v>
                      </c:pt>
                      <c:pt idx="1">
                        <c:v>0.38940039153570244</c:v>
                      </c:pt>
                      <c:pt idx="2">
                        <c:v>0.30326532985631671</c:v>
                      </c:pt>
                      <c:pt idx="3">
                        <c:v>0.23618327637050734</c:v>
                      </c:pt>
                      <c:pt idx="4">
                        <c:v>0.18393972058572117</c:v>
                      </c:pt>
                      <c:pt idx="5">
                        <c:v>0.14325239843009505</c:v>
                      </c:pt>
                      <c:pt idx="6">
                        <c:v>0.11156508007421491</c:v>
                      </c:pt>
                      <c:pt idx="7">
                        <c:v>8.6886971725222556E-2</c:v>
                      </c:pt>
                      <c:pt idx="8">
                        <c:v>6.7667641618306337E-2</c:v>
                      </c:pt>
                      <c:pt idx="9">
                        <c:v>5.2699612280932166E-2</c:v>
                      </c:pt>
                      <c:pt idx="10">
                        <c:v>4.10424993119494E-2</c:v>
                      </c:pt>
                      <c:pt idx="11">
                        <c:v>3.1963930603353785E-2</c:v>
                      </c:pt>
                      <c:pt idx="12">
                        <c:v>2.4893534183931976E-2</c:v>
                      </c:pt>
                      <c:pt idx="13">
                        <c:v>1.9387103915861008E-2</c:v>
                      </c:pt>
                      <c:pt idx="14">
                        <c:v>1.509869171115925E-2</c:v>
                      </c:pt>
                      <c:pt idx="15">
                        <c:v>1.1758872928004555E-2</c:v>
                      </c:pt>
                      <c:pt idx="16">
                        <c:v>9.1578194443670893E-3</c:v>
                      </c:pt>
                      <c:pt idx="17">
                        <c:v>7.1321169544996269E-3</c:v>
                      </c:pt>
                      <c:pt idx="18">
                        <c:v>5.5544982691211539E-3</c:v>
                      </c:pt>
                      <c:pt idx="19">
                        <c:v>4.325847601560317E-3</c:v>
                      </c:pt>
                      <c:pt idx="20">
                        <c:v>3.3689734995427331E-3</c:v>
                      </c:pt>
                      <c:pt idx="21">
                        <c:v>2.6237591995906919E-3</c:v>
                      </c:pt>
                      <c:pt idx="22">
                        <c:v>2.0433857192320337E-3</c:v>
                      </c:pt>
                      <c:pt idx="23">
                        <c:v>1.5913903982548334E-3</c:v>
                      </c:pt>
                      <c:pt idx="24">
                        <c:v>1.2393760883331792E-3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DA56-4647-91E1-7A21A21EBFC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自由度3</c:v>
                </c:tx>
                <c:spPr>
                  <a:ln w="19050" cap="rnd">
                    <a:solidFill>
                      <a:schemeClr val="tx1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'P84-P86グラフ'!$C$6:$C$30</c15:sqref>
                        </c15:formulaRef>
                      </c:ext>
                    </c:extLst>
                    <c:numCache>
                      <c:formatCode>0.0</c:formatCode>
                      <c:ptCount val="25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'P84-P86グラフ'!$F$6:$F$30</c15:sqref>
                        </c15:formulaRef>
                      </c:ext>
                    </c:extLst>
                    <c:numCache>
                      <c:formatCode>0.000_ </c:formatCode>
                      <c:ptCount val="25"/>
                      <c:pt idx="0">
                        <c:v>0</c:v>
                      </c:pt>
                      <c:pt idx="1">
                        <c:v>0.21969564473386122</c:v>
                      </c:pt>
                      <c:pt idx="2">
                        <c:v>0.24197072451914337</c:v>
                      </c:pt>
                      <c:pt idx="3">
                        <c:v>0.23079948420818289</c:v>
                      </c:pt>
                      <c:pt idx="4">
                        <c:v>0.20755374871029736</c:v>
                      </c:pt>
                      <c:pt idx="5">
                        <c:v>0.18072239266818135</c:v>
                      </c:pt>
                      <c:pt idx="6">
                        <c:v>0.15418032980376933</c:v>
                      </c:pt>
                      <c:pt idx="7">
                        <c:v>0.12969664583311846</c:v>
                      </c:pt>
                      <c:pt idx="8">
                        <c:v>0.10798193302637614</c:v>
                      </c:pt>
                      <c:pt idx="9">
                        <c:v>8.9197716917722061E-2</c:v>
                      </c:pt>
                      <c:pt idx="10">
                        <c:v>7.3224912809632461E-2</c:v>
                      </c:pt>
                      <c:pt idx="11">
                        <c:v>5.9811071855057296E-2</c:v>
                      </c:pt>
                      <c:pt idx="12">
                        <c:v>4.8652173329641474E-2</c:v>
                      </c:pt>
                      <c:pt idx="13">
                        <c:v>3.9437527366748784E-2</c:v>
                      </c:pt>
                      <c:pt idx="14">
                        <c:v>3.1873400451481231E-2</c:v>
                      </c:pt>
                      <c:pt idx="15">
                        <c:v>2.569427632604613E-2</c:v>
                      </c:pt>
                      <c:pt idx="16">
                        <c:v>2.066698535409206E-2</c:v>
                      </c:pt>
                      <c:pt idx="17">
                        <c:v>1.6590824930441637E-2</c:v>
                      </c:pt>
                      <c:pt idx="18">
                        <c:v>1.3295545235814027E-2</c:v>
                      </c:pt>
                      <c:pt idx="19">
                        <c:v>1.0638320727349861E-2</c:v>
                      </c:pt>
                      <c:pt idx="20">
                        <c:v>8.5003666025203466E-3</c:v>
                      </c:pt>
                      <c:pt idx="21">
                        <c:v>6.7835758495593344E-3</c:v>
                      </c:pt>
                      <c:pt idx="22">
                        <c:v>5.4073783506338397E-3</c:v>
                      </c:pt>
                      <c:pt idx="23">
                        <c:v>4.3059176034110211E-3</c:v>
                      </c:pt>
                      <c:pt idx="24">
                        <c:v>3.4255775001102609E-3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A56-4647-91E1-7A21A21EBFC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自由度4</c:v>
                </c:tx>
                <c:spPr>
                  <a:ln w="1905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'P84-P86グラフ'!$C$6:$C$30</c15:sqref>
                        </c15:formulaRef>
                      </c:ext>
                    </c:extLst>
                    <c:numCache>
                      <c:formatCode>0.0</c:formatCode>
                      <c:ptCount val="25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'P84-P86グラフ'!$G$6:$G$30</c15:sqref>
                        </c15:formulaRef>
                      </c:ext>
                    </c:extLst>
                    <c:numCache>
                      <c:formatCode>0.000_ </c:formatCode>
                      <c:ptCount val="25"/>
                      <c:pt idx="0">
                        <c:v>0</c:v>
                      </c:pt>
                      <c:pt idx="1">
                        <c:v>9.735009788392561E-2</c:v>
                      </c:pt>
                      <c:pt idx="2">
                        <c:v>0.15163266492815836</c:v>
                      </c:pt>
                      <c:pt idx="3">
                        <c:v>0.17713745727788049</c:v>
                      </c:pt>
                      <c:pt idx="4">
                        <c:v>0.18393972058572114</c:v>
                      </c:pt>
                      <c:pt idx="5">
                        <c:v>0.17906549803761881</c:v>
                      </c:pt>
                      <c:pt idx="6">
                        <c:v>0.16734762011132237</c:v>
                      </c:pt>
                      <c:pt idx="7">
                        <c:v>0.15205220051913951</c:v>
                      </c:pt>
                      <c:pt idx="8">
                        <c:v>0.13533528323661273</c:v>
                      </c:pt>
                      <c:pt idx="9">
                        <c:v>0.11857412763209739</c:v>
                      </c:pt>
                      <c:pt idx="10">
                        <c:v>0.10260624827987351</c:v>
                      </c:pt>
                      <c:pt idx="11">
                        <c:v>8.7900809159222923E-2</c:v>
                      </c:pt>
                      <c:pt idx="12">
                        <c:v>7.4680602551795913E-2</c:v>
                      </c:pt>
                      <c:pt idx="13">
                        <c:v>6.3008087726548284E-2</c:v>
                      </c:pt>
                      <c:pt idx="14">
                        <c:v>5.2845420989057396E-2</c:v>
                      </c:pt>
                      <c:pt idx="15">
                        <c:v>4.4095773480017086E-2</c:v>
                      </c:pt>
                      <c:pt idx="16">
                        <c:v>3.6631277777468364E-2</c:v>
                      </c:pt>
                      <c:pt idx="17">
                        <c:v>3.0311497056623424E-2</c:v>
                      </c:pt>
                      <c:pt idx="18">
                        <c:v>2.4995242211045189E-2</c:v>
                      </c:pt>
                      <c:pt idx="19">
                        <c:v>2.054777610741151E-2</c:v>
                      </c:pt>
                      <c:pt idx="20">
                        <c:v>1.6844867497713668E-2</c:v>
                      </c:pt>
                      <c:pt idx="21">
                        <c:v>1.3774735797851137E-2</c:v>
                      </c:pt>
                      <c:pt idx="22">
                        <c:v>1.1238621455776185E-2</c:v>
                      </c:pt>
                      <c:pt idx="23">
                        <c:v>9.1504947899652914E-3</c:v>
                      </c:pt>
                      <c:pt idx="24">
                        <c:v>7.4362565299990763E-3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A56-4647-91E1-7A21A21EBFC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自由度5</c:v>
                </c:tx>
                <c:spPr>
                  <a:ln w="19050" cap="rnd">
                    <a:solidFill>
                      <a:schemeClr val="tx1"/>
                    </a:solidFill>
                    <a:prstDash val="dash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'P84-P86グラフ'!$C$6:$C$30</c15:sqref>
                        </c15:formulaRef>
                      </c:ext>
                    </c:extLst>
                    <c:numCache>
                      <c:formatCode>0.0</c:formatCode>
                      <c:ptCount val="25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'P84-P86グラフ'!$H$6:$H$30</c15:sqref>
                        </c15:formulaRef>
                      </c:ext>
                    </c:extLst>
                    <c:numCache>
                      <c:formatCode>0.000_ </c:formatCode>
                      <c:ptCount val="25"/>
                      <c:pt idx="0">
                        <c:v>0</c:v>
                      </c:pt>
                      <c:pt idx="1">
                        <c:v>3.6615940788976863E-2</c:v>
                      </c:pt>
                      <c:pt idx="2">
                        <c:v>8.0656908173047784E-2</c:v>
                      </c:pt>
                      <c:pt idx="3">
                        <c:v>0.11539974210409146</c:v>
                      </c:pt>
                      <c:pt idx="4">
                        <c:v>0.1383691658068649</c:v>
                      </c:pt>
                      <c:pt idx="5">
                        <c:v>0.15060199389015108</c:v>
                      </c:pt>
                      <c:pt idx="6">
                        <c:v>0.15418032980376931</c:v>
                      </c:pt>
                      <c:pt idx="7">
                        <c:v>0.15131275347197157</c:v>
                      </c:pt>
                      <c:pt idx="8">
                        <c:v>0.14397591070183482</c:v>
                      </c:pt>
                      <c:pt idx="9">
                        <c:v>0.1337965753765831</c:v>
                      </c:pt>
                      <c:pt idx="10">
                        <c:v>0.12204152134938742</c:v>
                      </c:pt>
                      <c:pt idx="11">
                        <c:v>0.1096536317342717</c:v>
                      </c:pt>
                      <c:pt idx="12">
                        <c:v>9.7304346659282948E-2</c:v>
                      </c:pt>
                      <c:pt idx="13">
                        <c:v>8.5447975961289058E-2</c:v>
                      </c:pt>
                      <c:pt idx="14">
                        <c:v>7.4371267720122855E-2</c:v>
                      </c:pt>
                      <c:pt idx="15">
                        <c:v>6.4235690815115321E-2</c:v>
                      </c:pt>
                      <c:pt idx="16">
                        <c:v>5.5111960944245489E-2</c:v>
                      </c:pt>
                      <c:pt idx="17">
                        <c:v>4.7007337302917965E-2</c:v>
                      </c:pt>
                      <c:pt idx="18">
                        <c:v>3.9886635707442081E-2</c:v>
                      </c:pt>
                      <c:pt idx="19">
                        <c:v>3.3688015636607886E-2</c:v>
                      </c:pt>
                      <c:pt idx="20">
                        <c:v>2.8334555341734478E-2</c:v>
                      </c:pt>
                      <c:pt idx="21">
                        <c:v>2.3742515473457671E-2</c:v>
                      </c:pt>
                      <c:pt idx="22">
                        <c:v>1.9827053952324078E-2</c:v>
                      </c:pt>
                      <c:pt idx="23">
                        <c:v>1.6506017479742244E-2</c:v>
                      </c:pt>
                      <c:pt idx="24">
                        <c:v>1.3702310000441044E-2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A56-4647-91E1-7A21A21EBFC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自由度6</c:v>
                </c:tx>
                <c:spPr>
                  <a:ln w="19050" cap="rnd">
                    <a:solidFill>
                      <a:schemeClr val="tx1"/>
                    </a:solidFill>
                    <a:prstDash val="lg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'P84-P86グラフ'!$C$6:$C$30</c15:sqref>
                        </c15:formulaRef>
                      </c:ext>
                    </c:extLst>
                    <c:numCache>
                      <c:formatCode>0.0</c:formatCode>
                      <c:ptCount val="25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'P84-P86グラフ'!$I$6:$I$30</c15:sqref>
                        </c15:formulaRef>
                      </c:ext>
                    </c:extLst>
                    <c:numCache>
                      <c:formatCode>0.000_ </c:formatCode>
                      <c:ptCount val="25"/>
                      <c:pt idx="0">
                        <c:v>0</c:v>
                      </c:pt>
                      <c:pt idx="1">
                        <c:v>1.2168762235490706E-2</c:v>
                      </c:pt>
                      <c:pt idx="2">
                        <c:v>3.7908166232039596E-2</c:v>
                      </c:pt>
                      <c:pt idx="3">
                        <c:v>6.6426546479205192E-2</c:v>
                      </c:pt>
                      <c:pt idx="4">
                        <c:v>9.1969860292860584E-2</c:v>
                      </c:pt>
                      <c:pt idx="5">
                        <c:v>0.1119159362735118</c:v>
                      </c:pt>
                      <c:pt idx="6">
                        <c:v>0.12551071508349182</c:v>
                      </c:pt>
                      <c:pt idx="7">
                        <c:v>0.13304567545424711</c:v>
                      </c:pt>
                      <c:pt idx="8">
                        <c:v>0.13533528323661273</c:v>
                      </c:pt>
                      <c:pt idx="9">
                        <c:v>0.13339589358610957</c:v>
                      </c:pt>
                      <c:pt idx="10">
                        <c:v>0.12825781034984188</c:v>
                      </c:pt>
                      <c:pt idx="11">
                        <c:v>0.12086361259393152</c:v>
                      </c:pt>
                      <c:pt idx="12">
                        <c:v>0.11202090382769389</c:v>
                      </c:pt>
                      <c:pt idx="13">
                        <c:v>0.10238814255564095</c:v>
                      </c:pt>
                      <c:pt idx="14">
                        <c:v>9.2479486730850408E-2</c:v>
                      </c:pt>
                      <c:pt idx="15">
                        <c:v>8.2679575275032044E-2</c:v>
                      </c:pt>
                      <c:pt idx="16">
                        <c:v>7.3262555554936729E-2</c:v>
                      </c:pt>
                      <c:pt idx="17">
                        <c:v>6.441193124532478E-2</c:v>
                      </c:pt>
                      <c:pt idx="18">
                        <c:v>5.6239294974851674E-2</c:v>
                      </c:pt>
                      <c:pt idx="19">
                        <c:v>4.8800968255102335E-2</c:v>
                      </c:pt>
                      <c:pt idx="20">
                        <c:v>4.2112168744284174E-2</c:v>
                      </c:pt>
                      <c:pt idx="21">
                        <c:v>3.6158681469359244E-2</c:v>
                      </c:pt>
                      <c:pt idx="22">
                        <c:v>3.0906209003384512E-2</c:v>
                      </c:pt>
                      <c:pt idx="23">
                        <c:v>2.6307672521150224E-2</c:v>
                      </c:pt>
                      <c:pt idx="24">
                        <c:v>2.2308769589997227E-2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A56-4647-91E1-7A21A21EBFCA}"/>
                  </c:ext>
                </c:extLst>
              </c15:ser>
            </c15:filteredScatterSeries>
          </c:ext>
        </c:extLst>
      </c:scatterChart>
      <c:valAx>
        <c:axId val="672789087"/>
        <c:scaling>
          <c:orientation val="minMax"/>
          <c:max val="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2791167"/>
        <c:crosses val="autoZero"/>
        <c:crossBetween val="midCat"/>
      </c:valAx>
      <c:valAx>
        <c:axId val="672791167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27890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ＭＳ Ｐゴシック" panose="020B0600070205080204" pitchFamily="50" charset="-128"/>
              </a:rPr>
              <a:t>男子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9050">
              <a:solidFill>
                <a:srgbClr val="002060"/>
              </a:solidFill>
            </a:ln>
            <a:effectLst/>
          </c:spPr>
          <c:invertIfNegative val="0"/>
          <c:val>
            <c:numLit>
              <c:formatCode>General</c:formatCode>
              <c:ptCount val="5"/>
              <c:pt idx="0">
                <c:v>4</c:v>
              </c:pt>
              <c:pt idx="1">
                <c:v>5</c:v>
              </c:pt>
              <c:pt idx="2">
                <c:v>9</c:v>
              </c:pt>
              <c:pt idx="3">
                <c:v>7</c:v>
              </c:pt>
              <c:pt idx="4">
                <c:v>5</c:v>
              </c:pt>
            </c:numLit>
          </c:val>
          <c:extLst>
            <c:ext xmlns:c15="http://schemas.microsoft.com/office/drawing/2012/chart" uri="{02D57815-91ED-43cb-92C2-25804820EDAC}">
              <c15:filteredCategoryTitle>
                <c15:cat>
                  <c:numLit>
                    <c:formatCode>General</c:formatCode>
                    <c:ptCount val="5"/>
                    <c:pt idx="0">
                      <c:v>1</c:v>
                    </c:pt>
                    <c:pt idx="1">
                      <c:v>2</c:v>
                    </c:pt>
                    <c:pt idx="2">
                      <c:v>3</c:v>
                    </c:pt>
                    <c:pt idx="3">
                      <c:v>4</c:v>
                    </c:pt>
                    <c:pt idx="4">
                      <c:v>5</c:v>
                    </c:pt>
                  </c:numLit>
                </c15:cat>
              </c15:filteredCategoryTitle>
            </c:ext>
            <c:ext xmlns:c16="http://schemas.microsoft.com/office/drawing/2014/chart" uri="{C3380CC4-5D6E-409C-BE32-E72D297353CC}">
              <c16:uniqueId val="{00000000-E046-4784-9BE8-6DEE2952A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08619152"/>
        <c:axId val="708605424"/>
      </c:barChart>
      <c:catAx>
        <c:axId val="70861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8605424"/>
        <c:crosses val="autoZero"/>
        <c:auto val="1"/>
        <c:lblAlgn val="ctr"/>
        <c:lblOffset val="100"/>
        <c:noMultiLvlLbl val="0"/>
      </c:catAx>
      <c:valAx>
        <c:axId val="7086054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8619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  <a:ea typeface="ＭＳ Ｐゴシック" panose="020B0600070205080204" pitchFamily="50" charset="-128"/>
              </a:rPr>
              <a:t>女子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9050">
              <a:solidFill>
                <a:srgbClr val="002060"/>
              </a:solidFill>
            </a:ln>
            <a:effectLst/>
          </c:spPr>
          <c:invertIfNegative val="0"/>
          <c:val>
            <c:numLit>
              <c:formatCode>General</c:formatCode>
              <c:ptCount val="5"/>
              <c:pt idx="0">
                <c:v>2</c:v>
              </c:pt>
              <c:pt idx="1">
                <c:v>5</c:v>
              </c:pt>
              <c:pt idx="2">
                <c:v>7</c:v>
              </c:pt>
              <c:pt idx="3">
                <c:v>4</c:v>
              </c:pt>
              <c:pt idx="4">
                <c:v>2</c:v>
              </c:pt>
            </c:numLit>
          </c:val>
          <c:extLst>
            <c:ext xmlns:c15="http://schemas.microsoft.com/office/drawing/2012/chart" uri="{02D57815-91ED-43cb-92C2-25804820EDAC}">
              <c15:filteredCategoryTitle>
                <c15:cat>
                  <c:numLit>
                    <c:formatCode>General</c:formatCode>
                    <c:ptCount val="5"/>
                    <c:pt idx="0">
                      <c:v>1</c:v>
                    </c:pt>
                    <c:pt idx="1">
                      <c:v>2</c:v>
                    </c:pt>
                    <c:pt idx="2">
                      <c:v>3</c:v>
                    </c:pt>
                    <c:pt idx="3">
                      <c:v>4</c:v>
                    </c:pt>
                    <c:pt idx="4">
                      <c:v>5</c:v>
                    </c:pt>
                  </c:numLit>
                </c15:cat>
              </c15:filteredCategoryTitle>
            </c:ext>
            <c:ext xmlns:c16="http://schemas.microsoft.com/office/drawing/2014/chart" uri="{C3380CC4-5D6E-409C-BE32-E72D297353CC}">
              <c16:uniqueId val="{00000000-5E6D-44DB-A933-0B3F08CCE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08619152"/>
        <c:axId val="708605424"/>
      </c:barChart>
      <c:catAx>
        <c:axId val="70861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8605424"/>
        <c:crosses val="autoZero"/>
        <c:auto val="1"/>
        <c:lblAlgn val="ctr"/>
        <c:lblOffset val="100"/>
        <c:noMultiLvlLbl val="0"/>
      </c:catAx>
      <c:valAx>
        <c:axId val="70860542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8619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P119_F分布グラフ!$B$5:$B$404</c:f>
              <c:numCache>
                <c:formatCode>0.00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P119_F分布グラフ!$C$5:$C$404</c:f>
              <c:numCache>
                <c:formatCode>0.000</c:formatCode>
                <c:ptCount val="400"/>
                <c:pt idx="0">
                  <c:v>3.0017230061781139E-18</c:v>
                </c:pt>
                <c:pt idx="1">
                  <c:v>2.430773647995453E-14</c:v>
                </c:pt>
                <c:pt idx="2">
                  <c:v>4.0712915641495967E-12</c:v>
                </c:pt>
                <c:pt idx="3">
                  <c:v>1.3975948563789868E-10</c:v>
                </c:pt>
                <c:pt idx="4">
                  <c:v>2.0174354112499324E-9</c:v>
                </c:pt>
                <c:pt idx="5">
                  <c:v>1.6864594690049551E-8</c:v>
                </c:pt>
                <c:pt idx="6">
                  <c:v>9.6833375915077792E-8</c:v>
                </c:pt>
                <c:pt idx="7">
                  <c:v>4.2283029208734258E-7</c:v>
                </c:pt>
                <c:pt idx="8">
                  <c:v>1.4993518142403811E-6</c:v>
                </c:pt>
                <c:pt idx="9">
                  <c:v>4.5152865946564718E-6</c:v>
                </c:pt>
                <c:pt idx="10">
                  <c:v>1.1922575281380384E-5</c:v>
                </c:pt>
                <c:pt idx="11">
                  <c:v>2.8260479959424096E-5</c:v>
                </c:pt>
                <c:pt idx="12">
                  <c:v>6.1216232617903419E-5</c:v>
                </c:pt>
                <c:pt idx="13">
                  <c:v>1.2287097031224133E-4</c:v>
                </c:pt>
                <c:pt idx="14">
                  <c:v>2.3104194760742268E-4</c:v>
                </c:pt>
                <c:pt idx="15">
                  <c:v>4.1060526147475345E-4</c:v>
                </c:pt>
                <c:pt idx="16">
                  <c:v>6.9467192792181383E-4</c:v>
                </c:pt>
                <c:pt idx="17">
                  <c:v>1.1254949865173883E-3</c:v>
                </c:pt>
                <c:pt idx="18">
                  <c:v>1.7550044422170287E-3</c:v>
                </c:pt>
                <c:pt idx="19">
                  <c:v>2.6448964816775315E-3</c:v>
                </c:pt>
                <c:pt idx="20">
                  <c:v>3.8662388863841112E-3</c:v>
                </c:pt>
                <c:pt idx="21">
                  <c:v>5.4985913198715907E-3</c:v>
                </c:pt>
                <c:pt idx="22">
                  <c:v>7.6286732801812262E-3</c:v>
                </c:pt>
                <c:pt idx="23">
                  <c:v>1.034864109520253E-2</c:v>
                </c:pt>
                <c:pt idx="24">
                  <c:v>1.3754056642195124E-2</c:v>
                </c:pt>
                <c:pt idx="25">
                  <c:v>1.7941643796729412E-2</c:v>
                </c:pt>
                <c:pt idx="26">
                  <c:v>2.3006934140550692E-2</c:v>
                </c:pt>
                <c:pt idx="27">
                  <c:v>2.9041902007520548E-2</c:v>
                </c:pt>
                <c:pt idx="28">
                  <c:v>3.6132681755237143E-2</c:v>
                </c:pt>
                <c:pt idx="29">
                  <c:v>4.435744864692856E-2</c:v>
                </c:pt>
                <c:pt idx="30">
                  <c:v>5.3784530368361616E-2</c:v>
                </c:pt>
                <c:pt idx="31">
                  <c:v>6.4470800341919654E-2</c:v>
                </c:pt>
                <c:pt idx="32">
                  <c:v>7.6460387806932206E-2</c:v>
                </c:pt>
                <c:pt idx="33">
                  <c:v>8.9783724059428929E-2</c:v>
                </c:pt>
                <c:pt idx="34">
                  <c:v>0.10445692999588957</c:v>
                </c:pt>
                <c:pt idx="35">
                  <c:v>0.12048153766661521</c:v>
                </c:pt>
                <c:pt idx="36">
                  <c:v>0.13784452819324883</c:v>
                </c:pt>
                <c:pt idx="37">
                  <c:v>0.15651866024812555</c:v>
                </c:pt>
                <c:pt idx="38">
                  <c:v>0.17646305729994882</c:v>
                </c:pt>
                <c:pt idx="39">
                  <c:v>0.19762401786833211</c:v>
                </c:pt>
                <c:pt idx="40">
                  <c:v>0.219936010896328</c:v>
                </c:pt>
                <c:pt idx="41">
                  <c:v>0.24332281780007689</c:v>
                </c:pt>
                <c:pt idx="42">
                  <c:v>0.26769878352341969</c:v>
                </c:pt>
                <c:pt idx="43">
                  <c:v>0.29297014074622496</c:v>
                </c:pt>
                <c:pt idx="44">
                  <c:v>0.3190363740134477</c:v>
                </c:pt>
                <c:pt idx="45">
                  <c:v>0.34579159373340451</c:v>
                </c:pt>
                <c:pt idx="46">
                  <c:v>0.37312589353074749</c:v>
                </c:pt>
                <c:pt idx="47">
                  <c:v>0.40092666815408057</c:v>
                </c:pt>
                <c:pt idx="48">
                  <c:v>0.42907987288184479</c:v>
                </c:pt>
                <c:pt idx="49">
                  <c:v>0.45747120902455107</c:v>
                </c:pt>
                <c:pt idx="50">
                  <c:v>0.48598722359492907</c:v>
                </c:pt>
                <c:pt idx="51">
                  <c:v>0.51451631444365653</c:v>
                </c:pt>
                <c:pt idx="52">
                  <c:v>0.54294963509151539</c:v>
                </c:pt>
                <c:pt idx="53">
                  <c:v>0.5711818961024866</c:v>
                </c:pt>
                <c:pt idx="54">
                  <c:v>0.59911206212451917</c:v>
                </c:pt>
                <c:pt idx="55">
                  <c:v>0.62664394567626036</c:v>
                </c:pt>
                <c:pt idx="56">
                  <c:v>0.65368670038867183</c:v>
                </c:pt>
                <c:pt idx="57">
                  <c:v>0.68015521773742937</c:v>
                </c:pt>
                <c:pt idx="58">
                  <c:v>0.70597043234735346</c:v>
                </c:pt>
                <c:pt idx="59">
                  <c:v>0.73105954173872212</c:v>
                </c:pt>
                <c:pt idx="60">
                  <c:v>0.75535614694500097</c:v>
                </c:pt>
                <c:pt idx="61">
                  <c:v>0.7788003207887062</c:v>
                </c:pt>
                <c:pt idx="62">
                  <c:v>0.80133861078514157</c:v>
                </c:pt>
                <c:pt idx="63">
                  <c:v>0.82292398367815756</c:v>
                </c:pt>
                <c:pt idx="64">
                  <c:v>0.84351571852271268</c:v>
                </c:pt>
                <c:pt idx="65">
                  <c:v>0.86307925503885108</c:v>
                </c:pt>
                <c:pt idx="66">
                  <c:v>0.88158600369136686</c:v>
                </c:pt>
                <c:pt idx="67">
                  <c:v>0.89901312361757135</c:v>
                </c:pt>
                <c:pt idx="68">
                  <c:v>0.91534327414860528</c:v>
                </c:pt>
                <c:pt idx="69">
                  <c:v>0.93056434526202814</c:v>
                </c:pt>
                <c:pt idx="70">
                  <c:v>0.94466917187713439</c:v>
                </c:pt>
                <c:pt idx="71">
                  <c:v>0.95765523647014061</c:v>
                </c:pt>
                <c:pt idx="72">
                  <c:v>0.96952436405245934</c:v>
                </c:pt>
                <c:pt idx="73">
                  <c:v>0.9802824131289426</c:v>
                </c:pt>
                <c:pt idx="74">
                  <c:v>0.98993896583976415</c:v>
                </c:pt>
                <c:pt idx="75">
                  <c:v>0.99850702009399428</c:v>
                </c:pt>
                <c:pt idx="76">
                  <c:v>1.0060026861278559</c:v>
                </c:pt>
                <c:pt idx="77">
                  <c:v>1.0124448895687306</c:v>
                </c:pt>
                <c:pt idx="78">
                  <c:v>1.0178550827588244</c:v>
                </c:pt>
                <c:pt idx="79">
                  <c:v>1.0222569657900473</c:v>
                </c:pt>
                <c:pt idx="80">
                  <c:v>1.0256762184255064</c:v>
                </c:pt>
                <c:pt idx="81">
                  <c:v>1.028140243831869</c:v>
                </c:pt>
                <c:pt idx="82">
                  <c:v>1.0296779248205137</c:v>
                </c:pt>
                <c:pt idx="83">
                  <c:v>1.030319393093192</c:v>
                </c:pt>
                <c:pt idx="84">
                  <c:v>1.0300958118082952</c:v>
                </c:pt>
                <c:pt idx="85">
                  <c:v>1.0290391716259508</c:v>
                </c:pt>
                <c:pt idx="86">
                  <c:v>1.0271821002524955</c:v>
                </c:pt>
                <c:pt idx="87">
                  <c:v>1.0245576853860183</c:v>
                </c:pt>
                <c:pt idx="88">
                  <c:v>1.0211993108631197</c:v>
                </c:pt>
                <c:pt idx="89">
                  <c:v>1.0171405057215004</c:v>
                </c:pt>
                <c:pt idx="90">
                  <c:v>1.0124148058219737</c:v>
                </c:pt>
                <c:pt idx="91">
                  <c:v>1.0070556276155742</c:v>
                </c:pt>
                <c:pt idx="92">
                  <c:v>1.0010961535952045</c:v>
                </c:pt>
                <c:pt idx="93">
                  <c:v>0.99456922893585575</c:v>
                </c:pt>
                <c:pt idx="94">
                  <c:v>0.98750726880112816</c:v>
                </c:pt>
                <c:pt idx="95">
                  <c:v>0.97994217577578524</c:v>
                </c:pt>
                <c:pt idx="96">
                  <c:v>0.97190526687340084</c:v>
                </c:pt>
                <c:pt idx="97">
                  <c:v>0.96342720956361094</c:v>
                </c:pt>
                <c:pt idx="98">
                  <c:v>0.95453796626436616</c:v>
                </c:pt>
                <c:pt idx="99">
                  <c:v>0.94526674675012023</c:v>
                </c:pt>
                <c:pt idx="100">
                  <c:v>0.93564196793617393</c:v>
                </c:pt>
                <c:pt idx="101">
                  <c:v>0.92569122051199249</c:v>
                </c:pt>
                <c:pt idx="102">
                  <c:v>0.91544124191153664</c:v>
                </c:pt>
                <c:pt idx="103">
                  <c:v>0.90491789512589493</c:v>
                </c:pt>
                <c:pt idx="104">
                  <c:v>0.89414615288247479</c:v>
                </c:pt>
                <c:pt idx="105">
                  <c:v>0.88315008673525008</c:v>
                </c:pt>
                <c:pt idx="106">
                  <c:v>0.87195286063156352</c:v>
                </c:pt>
                <c:pt idx="107">
                  <c:v>0.86057672854261158</c:v>
                </c:pt>
                <c:pt idx="108">
                  <c:v>0.8490430357667732</c:v>
                </c:pt>
                <c:pt idx="109">
                  <c:v>0.83737222353682694</c:v>
                </c:pt>
                <c:pt idx="110">
                  <c:v>0.82558383658403434</c:v>
                </c:pt>
                <c:pt idx="111">
                  <c:v>0.8136965333336742</c:v>
                </c:pt>
                <c:pt idx="112">
                  <c:v>0.80172809842768356</c:v>
                </c:pt>
                <c:pt idx="113">
                  <c:v>0.78969545729072343</c:v>
                </c:pt>
                <c:pt idx="114">
                  <c:v>0.77761469247597492</c:v>
                </c:pt>
                <c:pt idx="115">
                  <c:v>0.76550106154613662</c:v>
                </c:pt>
                <c:pt idx="116">
                  <c:v>0.75336901626370134</c:v>
                </c:pt>
                <c:pt idx="117">
                  <c:v>0.74123222288223722</c:v>
                </c:pt>
                <c:pt idx="118">
                  <c:v>0.7291035833472882</c:v>
                </c:pt>
                <c:pt idx="119">
                  <c:v>0.71699525723151425</c:v>
                </c:pt>
                <c:pt idx="120">
                  <c:v>0.70491868424391257</c:v>
                </c:pt>
                <c:pt idx="121">
                  <c:v>0.69288460716731015</c:v>
                </c:pt>
                <c:pt idx="122">
                  <c:v>0.68090309509171176</c:v>
                </c:pt>
                <c:pt idx="123">
                  <c:v>0.66898356682394999</c:v>
                </c:pt>
                <c:pt idx="124">
                  <c:v>0.65713481436576071</c:v>
                </c:pt>
                <c:pt idx="125">
                  <c:v>0.64536502636368409</c:v>
                </c:pt>
                <c:pt idx="126">
                  <c:v>0.63368181144434321</c:v>
                </c:pt>
                <c:pt idx="127">
                  <c:v>0.62209222135850273</c:v>
                </c:pt>
                <c:pt idx="128">
                  <c:v>0.61060277386595851</c:v>
                </c:pt>
                <c:pt idx="129">
                  <c:v>0.59921947530180086</c:v>
                </c:pt>
                <c:pt idx="130">
                  <c:v>0.58794784277207834</c:v>
                </c:pt>
                <c:pt idx="131">
                  <c:v>0.5767929259339305</c:v>
                </c:pt>
                <c:pt idx="132">
                  <c:v>0.56575932832174969</c:v>
                </c:pt>
                <c:pt idx="133">
                  <c:v>0.554851228186789</c:v>
                </c:pt>
                <c:pt idx="134">
                  <c:v>0.54407239882308056</c:v>
                </c:pt>
                <c:pt idx="135">
                  <c:v>0.53342622835744458</c:v>
                </c:pt>
                <c:pt idx="136">
                  <c:v>0.52291573898582289</c:v>
                </c:pt>
                <c:pt idx="137">
                  <c:v>0.5125436056422974</c:v>
                </c:pt>
                <c:pt idx="138">
                  <c:v>0.50231217409078344</c:v>
                </c:pt>
                <c:pt idx="139">
                  <c:v>0.49222347843268877</c:v>
                </c:pt>
                <c:pt idx="140">
                  <c:v>0.48227925802689259</c:v>
                </c:pt>
                <c:pt idx="141">
                  <c:v>0.47248097382093723</c:v>
                </c:pt>
                <c:pt idx="142">
                  <c:v>0.46282982409481127</c:v>
                </c:pt>
                <c:pt idx="143">
                  <c:v>0.45332675962074598</c:v>
                </c:pt>
                <c:pt idx="144">
                  <c:v>0.44397249824430729</c:v>
                </c:pt>
                <c:pt idx="145">
                  <c:v>0.43476753889375996</c:v>
                </c:pt>
                <c:pt idx="146">
                  <c:v>0.42571217502602282</c:v>
                </c:pt>
                <c:pt idx="147">
                  <c:v>0.41680650751879783</c:v>
                </c:pt>
                <c:pt idx="148">
                  <c:v>0.40805045701957932</c:v>
                </c:pt>
                <c:pt idx="149">
                  <c:v>0.39944377576300677</c:v>
                </c:pt>
                <c:pt idx="150">
                  <c:v>0.39098605886892723</c:v>
                </c:pt>
                <c:pt idx="151">
                  <c:v>0.38267675513404831</c:v>
                </c:pt>
                <c:pt idx="152">
                  <c:v>0.37451517733062739</c:v>
                </c:pt>
                <c:pt idx="153">
                  <c:v>0.36650051202598039</c:v>
                </c:pt>
                <c:pt idx="154">
                  <c:v>0.35863182893694107</c:v>
                </c:pt>
                <c:pt idx="155">
                  <c:v>0.35090808983358218</c:v>
                </c:pt>
                <c:pt idx="156">
                  <c:v>0.34332815700662356</c:v>
                </c:pt>
                <c:pt idx="157">
                  <c:v>0.33589080131304438</c:v>
                </c:pt>
                <c:pt idx="158">
                  <c:v>0.32859470981439226</c:v>
                </c:pt>
                <c:pt idx="159">
                  <c:v>0.32143849302220801</c:v>
                </c:pt>
                <c:pt idx="160">
                  <c:v>0.31442069176491466</c:v>
                </c:pt>
                <c:pt idx="161">
                  <c:v>0.30753978369033202</c:v>
                </c:pt>
                <c:pt idx="162">
                  <c:v>0.30079418941779723</c:v>
                </c:pt>
                <c:pt idx="163">
                  <c:v>0.29418227835366734</c:v>
                </c:pt>
                <c:pt idx="164">
                  <c:v>0.28770237418369343</c:v>
                </c:pt>
                <c:pt idx="165">
                  <c:v>0.28135276005554477</c:v>
                </c:pt>
                <c:pt idx="166">
                  <c:v>0.2751316834643871</c:v>
                </c:pt>
                <c:pt idx="167">
                  <c:v>0.26903736085417745</c:v>
                </c:pt>
                <c:pt idx="168">
                  <c:v>0.26306798194698805</c:v>
                </c:pt>
                <c:pt idx="169">
                  <c:v>0.25722171381233633</c:v>
                </c:pt>
                <c:pt idx="170">
                  <c:v>0.25149670468815588</c:v>
                </c:pt>
                <c:pt idx="171">
                  <c:v>0.24589108756471378</c:v>
                </c:pt>
                <c:pt idx="172">
                  <c:v>0.24040298354240464</c:v>
                </c:pt>
                <c:pt idx="173">
                  <c:v>0.2350305049740177</c:v>
                </c:pt>
                <c:pt idx="174">
                  <c:v>0.22977175840170744</c:v>
                </c:pt>
                <c:pt idx="175">
                  <c:v>0.22462484729855725</c:v>
                </c:pt>
                <c:pt idx="176">
                  <c:v>0.2195878746242643</c:v>
                </c:pt>
                <c:pt idx="177">
                  <c:v>0.21465894520413339</c:v>
                </c:pt>
                <c:pt idx="178">
                  <c:v>0.20983616794023199</c:v>
                </c:pt>
                <c:pt idx="179">
                  <c:v>0.20511765786320371</c:v>
                </c:pt>
                <c:pt idx="180">
                  <c:v>0.20050153803292892</c:v>
                </c:pt>
                <c:pt idx="181">
                  <c:v>0.19598594129587174</c:v>
                </c:pt>
                <c:pt idx="182">
                  <c:v>0.19156901190666506</c:v>
                </c:pt>
                <c:pt idx="183">
                  <c:v>0.187248907021137</c:v>
                </c:pt>
                <c:pt idx="184">
                  <c:v>0.18302379806772673</c:v>
                </c:pt>
                <c:pt idx="185">
                  <c:v>0.17889187200388718</c:v>
                </c:pt>
                <c:pt idx="186">
                  <c:v>0.17485133246384557</c:v>
                </c:pt>
                <c:pt idx="187">
                  <c:v>0.17090040080376209</c:v>
                </c:pt>
                <c:pt idx="188">
                  <c:v>0.16703731705009187</c:v>
                </c:pt>
                <c:pt idx="189">
                  <c:v>0.16326034075668408</c:v>
                </c:pt>
                <c:pt idx="190">
                  <c:v>0.15956775177588883</c:v>
                </c:pt>
                <c:pt idx="191">
                  <c:v>0.15595785094871978</c:v>
                </c:pt>
                <c:pt idx="192">
                  <c:v>0.15242896071886614</c:v>
                </c:pt>
                <c:pt idx="193">
                  <c:v>0.14897942567513103</c:v>
                </c:pt>
                <c:pt idx="194">
                  <c:v>0.14560761302664924</c:v>
                </c:pt>
                <c:pt idx="195">
                  <c:v>0.14231191301503332</c:v>
                </c:pt>
                <c:pt idx="196">
                  <c:v>0.13909073926738411</c:v>
                </c:pt>
                <c:pt idx="197">
                  <c:v>0.13594252909391966</c:v>
                </c:pt>
                <c:pt idx="198">
                  <c:v>0.13286574373377752</c:v>
                </c:pt>
                <c:pt idx="199">
                  <c:v>0.129858868552374</c:v>
                </c:pt>
                <c:pt idx="200">
                  <c:v>0.12692041319352984</c:v>
                </c:pt>
                <c:pt idx="201">
                  <c:v>0.12404891168940434</c:v>
                </c:pt>
                <c:pt idx="202">
                  <c:v>0.12124292253112641</c:v>
                </c:pt>
                <c:pt idx="203">
                  <c:v>0.11850102870285401</c:v>
                </c:pt>
                <c:pt idx="204">
                  <c:v>0.11582183768185676</c:v>
                </c:pt>
                <c:pt idx="205">
                  <c:v>0.11320398140707008</c:v>
                </c:pt>
                <c:pt idx="206">
                  <c:v>0.11064611621843815</c:v>
                </c:pt>
                <c:pt idx="207">
                  <c:v>0.10814692276924844</c:v>
                </c:pt>
                <c:pt idx="208">
                  <c:v>0.10570510591351925</c:v>
                </c:pt>
                <c:pt idx="209">
                  <c:v>0.10331939457040697</c:v>
                </c:pt>
                <c:pt idx="210">
                  <c:v>0.1009885415674773</c:v>
                </c:pt>
                <c:pt idx="211">
                  <c:v>9.8711323464584458E-2</c:v>
                </c:pt>
                <c:pt idx="212">
                  <c:v>9.6486540360005479E-2</c:v>
                </c:pt>
                <c:pt idx="213">
                  <c:v>9.4313015680374548E-2</c:v>
                </c:pt>
                <c:pt idx="214">
                  <c:v>9.2189595955882206E-2</c:v>
                </c:pt>
                <c:pt idx="215">
                  <c:v>9.0115150582108963E-2</c:v>
                </c:pt>
                <c:pt idx="216">
                  <c:v>8.8088571569786264E-2</c:v>
                </c:pt>
                <c:pt idx="217">
                  <c:v>8.6108773283700216E-2</c:v>
                </c:pt>
                <c:pt idx="218">
                  <c:v>8.4174692171877341E-2</c:v>
                </c:pt>
                <c:pt idx="219">
                  <c:v>8.2285286486125236E-2</c:v>
                </c:pt>
                <c:pt idx="220">
                  <c:v>8.0439535994929132E-2</c:v>
                </c:pt>
                <c:pt idx="221">
                  <c:v>7.8636441689647826E-2</c:v>
                </c:pt>
                <c:pt idx="222">
                  <c:v>7.6875025484891502E-2</c:v>
                </c:pt>
                <c:pt idx="223">
                  <c:v>7.5154329913901918E-2</c:v>
                </c:pt>
                <c:pt idx="224">
                  <c:v>7.347341781971102E-2</c:v>
                </c:pt>
                <c:pt idx="225">
                  <c:v>7.1831372042795064E-2</c:v>
                </c:pt>
                <c:pt idx="226">
                  <c:v>7.0227295105895177E-2</c:v>
                </c:pt>
                <c:pt idx="227">
                  <c:v>6.8660308896635616E-2</c:v>
                </c:pt>
                <c:pt idx="228">
                  <c:v>6.7129554348516376E-2</c:v>
                </c:pt>
                <c:pt idx="229">
                  <c:v>6.5634191120827981E-2</c:v>
                </c:pt>
                <c:pt idx="230">
                  <c:v>6.4173397277989291E-2</c:v>
                </c:pt>
                <c:pt idx="231">
                  <c:v>6.2746368968776625E-2</c:v>
                </c:pt>
                <c:pt idx="232">
                  <c:v>6.135232010587683E-2</c:v>
                </c:pt>
                <c:pt idx="233">
                  <c:v>5.9990482046166409E-2</c:v>
                </c:pt>
                <c:pt idx="234">
                  <c:v>5.8660103272082945E-2</c:v>
                </c:pt>
                <c:pt idx="235">
                  <c:v>5.736044907443439E-2</c:v>
                </c:pt>
                <c:pt idx="236">
                  <c:v>5.6090801236956783E-2</c:v>
                </c:pt>
                <c:pt idx="237">
                  <c:v>5.4850457722908849E-2</c:v>
                </c:pt>
                <c:pt idx="238">
                  <c:v>5.3638732363968905E-2</c:v>
                </c:pt>
                <c:pt idx="239">
                  <c:v>5.2454954551673767E-2</c:v>
                </c:pt>
                <c:pt idx="240">
                  <c:v>5.1298468931620031E-2</c:v>
                </c:pt>
                <c:pt idx="241">
                  <c:v>5.0168635100628155E-2</c:v>
                </c:pt>
                <c:pt idx="242">
                  <c:v>4.9064827307048538E-2</c:v>
                </c:pt>
                <c:pt idx="243">
                  <c:v>4.7986434154373238E-2</c:v>
                </c:pt>
                <c:pt idx="244">
                  <c:v>4.6932858308301788E-2</c:v>
                </c:pt>
                <c:pt idx="245">
                  <c:v>4.5903516207388695E-2</c:v>
                </c:pt>
                <c:pt idx="246">
                  <c:v>4.4897837777391002E-2</c:v>
                </c:pt>
                <c:pt idx="247">
                  <c:v>4.3915266149418042E-2</c:v>
                </c:pt>
                <c:pt idx="248">
                  <c:v>4.2955257381972367E-2</c:v>
                </c:pt>
                <c:pt idx="249">
                  <c:v>4.2017280186961076E-2</c:v>
                </c:pt>
                <c:pt idx="250">
                  <c:v>4.110081565974176E-2</c:v>
                </c:pt>
                <c:pt idx="251">
                  <c:v>4.0205357013261819E-2</c:v>
                </c:pt>
                <c:pt idx="252">
                  <c:v>3.933040931633601E-2</c:v>
                </c:pt>
                <c:pt idx="253">
                  <c:v>3.8475489236098469E-2</c:v>
                </c:pt>
                <c:pt idx="254">
                  <c:v>3.764012478466159E-2</c:v>
                </c:pt>
                <c:pt idx="255">
                  <c:v>3.682385506999817E-2</c:v>
                </c:pt>
                <c:pt idx="256">
                  <c:v>3.602623005106393E-2</c:v>
                </c:pt>
                <c:pt idx="257">
                  <c:v>3.5246810297165948E-2</c:v>
                </c:pt>
                <c:pt idx="258">
                  <c:v>3.4485166751578172E-2</c:v>
                </c:pt>
                <c:pt idx="259">
                  <c:v>3.374088049939785E-2</c:v>
                </c:pt>
                <c:pt idx="260">
                  <c:v>3.3013542539633345E-2</c:v>
                </c:pt>
                <c:pt idx="261">
                  <c:v>3.2302753561508198E-2</c:v>
                </c:pt>
                <c:pt idx="262">
                  <c:v>3.1608123724960115E-2</c:v>
                </c:pt>
                <c:pt idx="263">
                  <c:v>3.0929272445311465E-2</c:v>
                </c:pt>
                <c:pt idx="264">
                  <c:v>3.0265828182084304E-2</c:v>
                </c:pt>
                <c:pt idx="265">
                  <c:v>2.9617428231926181E-2</c:v>
                </c:pt>
                <c:pt idx="266">
                  <c:v>2.8983718525614072E-2</c:v>
                </c:pt>
                <c:pt idx="267">
                  <c:v>2.8364353429098203E-2</c:v>
                </c:pt>
                <c:pt idx="268">
                  <c:v>2.7758995548544739E-2</c:v>
                </c:pt>
                <c:pt idx="269">
                  <c:v>2.7167315539336389E-2</c:v>
                </c:pt>
                <c:pt idx="270">
                  <c:v>2.6588991918984548E-2</c:v>
                </c:pt>
                <c:pt idx="271">
                  <c:v>2.6023710883907671E-2</c:v>
                </c:pt>
                <c:pt idx="272">
                  <c:v>2.5471166130026247E-2</c:v>
                </c:pt>
                <c:pt idx="273">
                  <c:v>2.4931058677125899E-2</c:v>
                </c:pt>
                <c:pt idx="274">
                  <c:v>2.4403096696936258E-2</c:v>
                </c:pt>
                <c:pt idx="275">
                  <c:v>2.388699534487369E-2</c:v>
                </c:pt>
                <c:pt idx="276">
                  <c:v>2.3382476595394969E-2</c:v>
                </c:pt>
                <c:pt idx="277">
                  <c:v>2.2889269080906684E-2</c:v>
                </c:pt>
                <c:pt idx="278">
                  <c:v>2.2407107934176749E-2</c:v>
                </c:pt>
                <c:pt idx="279">
                  <c:v>2.1935734634191417E-2</c:v>
                </c:pt>
                <c:pt idx="280">
                  <c:v>2.1474896855402076E-2</c:v>
                </c:pt>
                <c:pt idx="281">
                  <c:v>2.1024348320306811E-2</c:v>
                </c:pt>
                <c:pt idx="282">
                  <c:v>2.058384865530774E-2</c:v>
                </c:pt>
                <c:pt idx="283">
                  <c:v>2.015316324978993E-2</c:v>
                </c:pt>
                <c:pt idx="284">
                  <c:v>1.9732063118363532E-2</c:v>
                </c:pt>
                <c:pt idx="285">
                  <c:v>1.9320324766213242E-2</c:v>
                </c:pt>
                <c:pt idx="286">
                  <c:v>1.8917730057498167E-2</c:v>
                </c:pt>
                <c:pt idx="287">
                  <c:v>1.8524066086745151E-2</c:v>
                </c:pt>
                <c:pt idx="288">
                  <c:v>1.8139125053180896E-2</c:v>
                </c:pt>
                <c:pt idx="289">
                  <c:v>1.7762704137944767E-2</c:v>
                </c:pt>
                <c:pt idx="290">
                  <c:v>1.7394605384128958E-2</c:v>
                </c:pt>
                <c:pt idx="291">
                  <c:v>1.7034635579589164E-2</c:v>
                </c:pt>
                <c:pt idx="292">
                  <c:v>1.668260614247153E-2</c:v>
                </c:pt>
                <c:pt idx="293">
                  <c:v>1.6338333009402461E-2</c:v>
                </c:pt>
                <c:pt idx="294">
                  <c:v>1.6001636526286167E-2</c:v>
                </c:pt>
                <c:pt idx="295">
                  <c:v>1.5672341341657937E-2</c:v>
                </c:pt>
                <c:pt idx="296">
                  <c:v>1.5350276302540027E-2</c:v>
                </c:pt>
                <c:pt idx="297">
                  <c:v>1.503527435274832E-2</c:v>
                </c:pt>
                <c:pt idx="298">
                  <c:v>1.4727172433598555E-2</c:v>
                </c:pt>
                <c:pt idx="299">
                  <c:v>1.4425811386961128E-2</c:v>
                </c:pt>
                <c:pt idx="300">
                  <c:v>1.4131035860615234E-2</c:v>
                </c:pt>
                <c:pt idx="301">
                  <c:v>1.3842694215852019E-2</c:v>
                </c:pt>
                <c:pt idx="302">
                  <c:v>1.3560638437279306E-2</c:v>
                </c:pt>
                <c:pt idx="303">
                  <c:v>1.328472404477905E-2</c:v>
                </c:pt>
                <c:pt idx="304">
                  <c:v>1.3014810007571325E-2</c:v>
                </c:pt>
                <c:pt idx="305">
                  <c:v>1.2750758660337922E-2</c:v>
                </c:pt>
                <c:pt idx="306">
                  <c:v>1.24924356213598E-2</c:v>
                </c:pt>
                <c:pt idx="307">
                  <c:v>1.2239709712624293E-2</c:v>
                </c:pt>
                <c:pt idx="308">
                  <c:v>1.199245288185736E-2</c:v>
                </c:pt>
                <c:pt idx="309">
                  <c:v>1.1750540126437599E-2</c:v>
                </c:pt>
                <c:pt idx="310">
                  <c:v>1.1513849419149744E-2</c:v>
                </c:pt>
                <c:pt idx="311">
                  <c:v>1.1282261635735735E-2</c:v>
                </c:pt>
                <c:pt idx="312">
                  <c:v>1.1055660484202139E-2</c:v>
                </c:pt>
                <c:pt idx="313">
                  <c:v>1.0833932435843841E-2</c:v>
                </c:pt>
                <c:pt idx="314">
                  <c:v>1.0616966657944619E-2</c:v>
                </c:pt>
                <c:pt idx="315">
                  <c:v>1.0404654948115462E-2</c:v>
                </c:pt>
                <c:pt idx="316">
                  <c:v>1.0196891670232825E-2</c:v>
                </c:pt>
                <c:pt idx="317">
                  <c:v>9.9935736919397472E-3</c:v>
                </c:pt>
                <c:pt idx="318">
                  <c:v>9.7946003236729865E-3</c:v>
                </c:pt>
                <c:pt idx="319">
                  <c:v>9.5998732591804393E-3</c:v>
                </c:pt>
                <c:pt idx="320">
                  <c:v>9.4092965174939012E-3</c:v>
                </c:pt>
                <c:pt idx="321">
                  <c:v>9.2227763863228385E-3</c:v>
                </c:pt>
                <c:pt idx="322">
                  <c:v>9.0402213668353323E-3</c:v>
                </c:pt>
                <c:pt idx="323">
                  <c:v>8.8615421197932483E-3</c:v>
                </c:pt>
                <c:pt idx="324">
                  <c:v>8.6866514130098452E-3</c:v>
                </c:pt>
                <c:pt idx="325">
                  <c:v>8.5154640700974785E-3</c:v>
                </c:pt>
                <c:pt idx="326">
                  <c:v>8.3478969204752243E-3</c:v>
                </c:pt>
                <c:pt idx="327">
                  <c:v>8.1838687506059719E-3</c:v>
                </c:pt>
                <c:pt idx="328">
                  <c:v>8.0233002564329414E-3</c:v>
                </c:pt>
                <c:pt idx="329">
                  <c:v>7.8661139969877381E-3</c:v>
                </c:pt>
                <c:pt idx="330">
                  <c:v>7.7122343491404797E-3</c:v>
                </c:pt>
                <c:pt idx="331">
                  <c:v>7.5615874634653241E-3</c:v>
                </c:pt>
                <c:pt idx="332">
                  <c:v>7.4141012211936469E-3</c:v>
                </c:pt>
                <c:pt idx="333">
                  <c:v>7.2697051922290127E-3</c:v>
                </c:pt>
                <c:pt idx="334">
                  <c:v>7.1283305941974955E-3</c:v>
                </c:pt>
                <c:pt idx="335">
                  <c:v>6.9899102525087693E-3</c:v>
                </c:pt>
                <c:pt idx="336">
                  <c:v>6.8543785614025802E-3</c:v>
                </c:pt>
                <c:pt idx="337">
                  <c:v>6.7216714459572167E-3</c:v>
                </c:pt>
                <c:pt idx="338">
                  <c:v>6.5917263250356616E-3</c:v>
                </c:pt>
                <c:pt idx="339">
                  <c:v>6.4644820751472111E-3</c:v>
                </c:pt>
                <c:pt idx="340">
                  <c:v>6.3398789952012454E-3</c:v>
                </c:pt>
                <c:pt idx="341">
                  <c:v>6.2178587721319423E-3</c:v>
                </c:pt>
                <c:pt idx="342">
                  <c:v>6.0983644473721101E-3</c:v>
                </c:pt>
                <c:pt idx="343">
                  <c:v>5.9813403841550167E-3</c:v>
                </c:pt>
                <c:pt idx="344">
                  <c:v>5.8667322356243303E-3</c:v>
                </c:pt>
                <c:pt idx="345">
                  <c:v>5.7544869137316941E-3</c:v>
                </c:pt>
                <c:pt idx="346">
                  <c:v>5.6445525589026331E-3</c:v>
                </c:pt>
                <c:pt idx="347">
                  <c:v>5.5368785104519085E-3</c:v>
                </c:pt>
                <c:pt idx="348">
                  <c:v>5.4314152777293926E-3</c:v>
                </c:pt>
                <c:pt idx="349">
                  <c:v>5.3281145119788475E-3</c:v>
                </c:pt>
                <c:pt idx="350">
                  <c:v>5.2269289788912706E-3</c:v>
                </c:pt>
                <c:pt idx="351">
                  <c:v>5.12781253183618E-3</c:v>
                </c:pt>
                <c:pt idx="352">
                  <c:v>5.0307200857536193E-3</c:v>
                </c:pt>
                <c:pt idx="353">
                  <c:v>4.9356075916904473E-3</c:v>
                </c:pt>
                <c:pt idx="354">
                  <c:v>4.8424320119650538E-3</c:v>
                </c:pt>
                <c:pt idx="355">
                  <c:v>4.7511512959446866E-3</c:v>
                </c:pt>
                <c:pt idx="356">
                  <c:v>4.6617243564202014E-3</c:v>
                </c:pt>
                <c:pt idx="357">
                  <c:v>4.5741110465633058E-3</c:v>
                </c:pt>
                <c:pt idx="358">
                  <c:v>4.4882721374517633E-3</c:v>
                </c:pt>
                <c:pt idx="359">
                  <c:v>4.4041692961484672E-3</c:v>
                </c:pt>
                <c:pt idx="360">
                  <c:v>4.3217650643202982E-3</c:v>
                </c:pt>
                <c:pt idx="361">
                  <c:v>4.2410228373836985E-3</c:v>
                </c:pt>
                <c:pt idx="362">
                  <c:v>4.1619068441633477E-3</c:v>
                </c:pt>
                <c:pt idx="363">
                  <c:v>4.0843821270514814E-3</c:v>
                </c:pt>
                <c:pt idx="364">
                  <c:v>4.0084145226551423E-3</c:v>
                </c:pt>
                <c:pt idx="365">
                  <c:v>3.9339706429191192E-3</c:v>
                </c:pt>
                <c:pt idx="366">
                  <c:v>3.8610178567129354E-3</c:v>
                </c:pt>
                <c:pt idx="367">
                  <c:v>3.7895242718699292E-3</c:v>
                </c:pt>
                <c:pt idx="368">
                  <c:v>3.7194587176674551E-3</c:v>
                </c:pt>
                <c:pt idx="369">
                  <c:v>3.650790727736769E-3</c:v>
                </c:pt>
                <c:pt idx="370">
                  <c:v>3.5834905233924292E-3</c:v>
                </c:pt>
                <c:pt idx="371">
                  <c:v>3.5175289973699599E-3</c:v>
                </c:pt>
                <c:pt idx="372">
                  <c:v>3.4528776979622566E-3</c:v>
                </c:pt>
                <c:pt idx="373">
                  <c:v>3.3895088135443441E-3</c:v>
                </c:pt>
                <c:pt idx="374">
                  <c:v>3.3273951574768926E-3</c:v>
                </c:pt>
                <c:pt idx="375">
                  <c:v>3.2665101533789782E-3</c:v>
                </c:pt>
                <c:pt idx="376">
                  <c:v>3.2068278207608878E-3</c:v>
                </c:pt>
                <c:pt idx="377">
                  <c:v>3.1483227610079848E-3</c:v>
                </c:pt>
                <c:pt idx="378">
                  <c:v>3.0909701437067038E-3</c:v>
                </c:pt>
                <c:pt idx="379">
                  <c:v>3.0347456933043429E-3</c:v>
                </c:pt>
                <c:pt idx="380">
                  <c:v>2.9796256760940337E-3</c:v>
                </c:pt>
                <c:pt idx="381">
                  <c:v>2.9255868875170238E-3</c:v>
                </c:pt>
                <c:pt idx="382">
                  <c:v>2.8726066397741835E-3</c:v>
                </c:pt>
                <c:pt idx="383">
                  <c:v>2.8206627497389686E-3</c:v>
                </c:pt>
                <c:pt idx="384">
                  <c:v>2.7697335271644539E-3</c:v>
                </c:pt>
                <c:pt idx="385">
                  <c:v>2.7197977631769885E-3</c:v>
                </c:pt>
                <c:pt idx="386">
                  <c:v>2.6708347190492875E-3</c:v>
                </c:pt>
                <c:pt idx="387">
                  <c:v>2.6228241152460572E-3</c:v>
                </c:pt>
                <c:pt idx="388">
                  <c:v>2.5757461207353426E-3</c:v>
                </c:pt>
                <c:pt idx="389">
                  <c:v>2.5295813425589074E-3</c:v>
                </c:pt>
                <c:pt idx="390">
                  <c:v>2.4843108156551736E-3</c:v>
                </c:pt>
                <c:pt idx="391">
                  <c:v>2.4399159929285835E-3</c:v>
                </c:pt>
                <c:pt idx="392">
                  <c:v>2.3963787355589651E-3</c:v>
                </c:pt>
                <c:pt idx="393">
                  <c:v>2.3536813035452265E-3</c:v>
                </c:pt>
                <c:pt idx="394">
                  <c:v>2.3118063464772436E-3</c:v>
                </c:pt>
                <c:pt idx="395">
                  <c:v>2.2707368945305379E-3</c:v>
                </c:pt>
                <c:pt idx="396">
                  <c:v>2.2304563496779411E-3</c:v>
                </c:pt>
                <c:pt idx="397">
                  <c:v>2.1909484771130941E-3</c:v>
                </c:pt>
                <c:pt idx="398">
                  <c:v>2.1521973968802576E-3</c:v>
                </c:pt>
                <c:pt idx="399">
                  <c:v>2.1141875757055423E-3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DA-4406-966D-E5F305879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154928"/>
        <c:axId val="2047150768"/>
      </c:scatterChart>
      <c:valAx>
        <c:axId val="2047154928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.0_);[Red]\(#,##0.0\)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7150768"/>
        <c:crosses val="autoZero"/>
        <c:crossBetween val="midCat"/>
      </c:valAx>
      <c:valAx>
        <c:axId val="20471507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_ 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7154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shade val="1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女子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'P21-P26'!$AA$49:$AA$53</c:f>
              <c:numCache>
                <c:formatCode>General</c:formatCode>
                <c:ptCount val="5"/>
                <c:pt idx="0">
                  <c:v>55</c:v>
                </c:pt>
                <c:pt idx="1">
                  <c:v>65</c:v>
                </c:pt>
                <c:pt idx="2">
                  <c:v>75</c:v>
                </c:pt>
                <c:pt idx="3">
                  <c:v>85</c:v>
                </c:pt>
                <c:pt idx="4">
                  <c:v>95</c:v>
                </c:pt>
              </c:numCache>
            </c:numRef>
          </c:cat>
          <c:val>
            <c:numRef>
              <c:f>'P21-P26'!$AB$49:$AB$53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F4-484F-B6D5-9D14F23B2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602755887"/>
        <c:axId val="1602752527"/>
      </c:barChart>
      <c:catAx>
        <c:axId val="160275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2752527"/>
        <c:crosses val="autoZero"/>
        <c:auto val="1"/>
        <c:lblAlgn val="ctr"/>
        <c:lblOffset val="100"/>
        <c:noMultiLvlLbl val="0"/>
      </c:catAx>
      <c:valAx>
        <c:axId val="16027525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027558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正規分布</a:t>
            </a:r>
            <a:endParaRPr lang="en-US" altLang="ja-JP" sz="18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 alt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'P36'!$B$6:$B$86</c:f>
              <c:numCache>
                <c:formatCode>0.0_ 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-2.1</c:v>
                </c:pt>
                <c:pt idx="20">
                  <c:v>-2</c:v>
                </c:pt>
                <c:pt idx="21">
                  <c:v>-1.9</c:v>
                </c:pt>
                <c:pt idx="22">
                  <c:v>-1.8</c:v>
                </c:pt>
                <c:pt idx="23">
                  <c:v>-1.7</c:v>
                </c:pt>
                <c:pt idx="24">
                  <c:v>-1.6</c:v>
                </c:pt>
                <c:pt idx="25">
                  <c:v>-1.5</c:v>
                </c:pt>
                <c:pt idx="26">
                  <c:v>-1.4</c:v>
                </c:pt>
                <c:pt idx="27">
                  <c:v>-1.3</c:v>
                </c:pt>
                <c:pt idx="28">
                  <c:v>-1.2</c:v>
                </c:pt>
                <c:pt idx="29">
                  <c:v>-1.1000000000000001</c:v>
                </c:pt>
                <c:pt idx="30">
                  <c:v>-1</c:v>
                </c:pt>
                <c:pt idx="31">
                  <c:v>-0.9</c:v>
                </c:pt>
                <c:pt idx="32">
                  <c:v>-0.8</c:v>
                </c:pt>
                <c:pt idx="33">
                  <c:v>-0.7</c:v>
                </c:pt>
                <c:pt idx="34">
                  <c:v>-0.6</c:v>
                </c:pt>
                <c:pt idx="35">
                  <c:v>-0.5</c:v>
                </c:pt>
                <c:pt idx="36">
                  <c:v>-0.4</c:v>
                </c:pt>
                <c:pt idx="37">
                  <c:v>-0.3</c:v>
                </c:pt>
                <c:pt idx="38">
                  <c:v>-0.2</c:v>
                </c:pt>
                <c:pt idx="39">
                  <c:v>-0.1</c:v>
                </c:pt>
                <c:pt idx="40">
                  <c:v>0</c:v>
                </c:pt>
                <c:pt idx="41">
                  <c:v>9.9999999999999603E-2</c:v>
                </c:pt>
                <c:pt idx="42">
                  <c:v>0.2</c:v>
                </c:pt>
                <c:pt idx="43">
                  <c:v>0.3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0.8</c:v>
                </c:pt>
                <c:pt idx="49">
                  <c:v>0.9</c:v>
                </c:pt>
                <c:pt idx="50">
                  <c:v>1</c:v>
                </c:pt>
                <c:pt idx="51">
                  <c:v>1.1000000000000001</c:v>
                </c:pt>
                <c:pt idx="52">
                  <c:v>1.2</c:v>
                </c:pt>
                <c:pt idx="53">
                  <c:v>1.3</c:v>
                </c:pt>
                <c:pt idx="54">
                  <c:v>1.4</c:v>
                </c:pt>
                <c:pt idx="55">
                  <c:v>1.50000000000001</c:v>
                </c:pt>
                <c:pt idx="56">
                  <c:v>1.6</c:v>
                </c:pt>
                <c:pt idx="57">
                  <c:v>1.7</c:v>
                </c:pt>
                <c:pt idx="58">
                  <c:v>1.80000000000001</c:v>
                </c:pt>
                <c:pt idx="59">
                  <c:v>1.9000000000000099</c:v>
                </c:pt>
                <c:pt idx="60">
                  <c:v>2.0000000000000102</c:v>
                </c:pt>
                <c:pt idx="61">
                  <c:v>2.1</c:v>
                </c:pt>
                <c:pt idx="62">
                  <c:v>2.2000000000000099</c:v>
                </c:pt>
                <c:pt idx="63">
                  <c:v>2.30000000000001</c:v>
                </c:pt>
                <c:pt idx="64">
                  <c:v>2.4000000000000101</c:v>
                </c:pt>
                <c:pt idx="65">
                  <c:v>2.5000000000000102</c:v>
                </c:pt>
                <c:pt idx="66">
                  <c:v>2.6000000000000099</c:v>
                </c:pt>
                <c:pt idx="67">
                  <c:v>2.7000000000000099</c:v>
                </c:pt>
                <c:pt idx="68">
                  <c:v>2.80000000000001</c:v>
                </c:pt>
                <c:pt idx="69">
                  <c:v>2.9000000000000101</c:v>
                </c:pt>
                <c:pt idx="70">
                  <c:v>3.0000000000000102</c:v>
                </c:pt>
                <c:pt idx="71">
                  <c:v>3.1000000000000099</c:v>
                </c:pt>
                <c:pt idx="72">
                  <c:v>3.2000000000000099</c:v>
                </c:pt>
                <c:pt idx="73">
                  <c:v>3.30000000000001</c:v>
                </c:pt>
                <c:pt idx="74">
                  <c:v>3.4000000000000101</c:v>
                </c:pt>
                <c:pt idx="75">
                  <c:v>3.5000000000000102</c:v>
                </c:pt>
                <c:pt idx="76">
                  <c:v>3.6000000000000099</c:v>
                </c:pt>
                <c:pt idx="77">
                  <c:v>3.7000000000000099</c:v>
                </c:pt>
                <c:pt idx="78">
                  <c:v>3.80000000000001</c:v>
                </c:pt>
                <c:pt idx="79">
                  <c:v>3.9000000000000101</c:v>
                </c:pt>
                <c:pt idx="80">
                  <c:v>4.0000000000000098</c:v>
                </c:pt>
              </c:numCache>
            </c:numRef>
          </c:xVal>
          <c:yVal>
            <c:numRef>
              <c:f>'P36'!$C$6:$C$86</c:f>
              <c:numCache>
                <c:formatCode>0.00000_ </c:formatCode>
                <c:ptCount val="81"/>
                <c:pt idx="0">
                  <c:v>1.3383022576488537E-4</c:v>
                </c:pt>
                <c:pt idx="1">
                  <c:v>1.9865547139277272E-4</c:v>
                </c:pt>
                <c:pt idx="2">
                  <c:v>2.9194692579146027E-4</c:v>
                </c:pt>
                <c:pt idx="3">
                  <c:v>4.2478027055075143E-4</c:v>
                </c:pt>
                <c:pt idx="4">
                  <c:v>6.119019301137719E-4</c:v>
                </c:pt>
                <c:pt idx="5">
                  <c:v>8.7268269504576015E-4</c:v>
                </c:pt>
                <c:pt idx="6">
                  <c:v>1.2322191684730199E-3</c:v>
                </c:pt>
                <c:pt idx="7">
                  <c:v>1.7225689390536812E-3</c:v>
                </c:pt>
                <c:pt idx="8">
                  <c:v>2.3840882014648404E-3</c:v>
                </c:pt>
                <c:pt idx="9">
                  <c:v>3.2668190561999182E-3</c:v>
                </c:pt>
                <c:pt idx="10">
                  <c:v>4.4318484119380075E-3</c:v>
                </c:pt>
                <c:pt idx="11">
                  <c:v>5.9525324197758538E-3</c:v>
                </c:pt>
                <c:pt idx="12">
                  <c:v>7.9154515829799686E-3</c:v>
                </c:pt>
                <c:pt idx="13">
                  <c:v>1.0420934814422592E-2</c:v>
                </c:pt>
                <c:pt idx="14">
                  <c:v>1.3582969233685613E-2</c:v>
                </c:pt>
                <c:pt idx="15">
                  <c:v>1.752830049356854E-2</c:v>
                </c:pt>
                <c:pt idx="16">
                  <c:v>2.2394530294842899E-2</c:v>
                </c:pt>
                <c:pt idx="17">
                  <c:v>2.8327037741601186E-2</c:v>
                </c:pt>
                <c:pt idx="18">
                  <c:v>3.5474592846231424E-2</c:v>
                </c:pt>
                <c:pt idx="19">
                  <c:v>4.3983595980427191E-2</c:v>
                </c:pt>
                <c:pt idx="20">
                  <c:v>5.3990966513188063E-2</c:v>
                </c:pt>
                <c:pt idx="21">
                  <c:v>6.5615814774676595E-2</c:v>
                </c:pt>
                <c:pt idx="22">
                  <c:v>7.8950158300894149E-2</c:v>
                </c:pt>
                <c:pt idx="23">
                  <c:v>9.4049077376886947E-2</c:v>
                </c:pt>
                <c:pt idx="24">
                  <c:v>0.11092083467945554</c:v>
                </c:pt>
                <c:pt idx="25">
                  <c:v>0.12951759566589174</c:v>
                </c:pt>
                <c:pt idx="26">
                  <c:v>0.14972746563574488</c:v>
                </c:pt>
                <c:pt idx="27">
                  <c:v>0.17136859204780736</c:v>
                </c:pt>
                <c:pt idx="28">
                  <c:v>0.19418605498321295</c:v>
                </c:pt>
                <c:pt idx="29">
                  <c:v>0.21785217703255053</c:v>
                </c:pt>
                <c:pt idx="30">
                  <c:v>0.24197072451914337</c:v>
                </c:pt>
                <c:pt idx="31">
                  <c:v>0.26608524989875482</c:v>
                </c:pt>
                <c:pt idx="32">
                  <c:v>0.28969155276148273</c:v>
                </c:pt>
                <c:pt idx="33">
                  <c:v>0.31225393336676127</c:v>
                </c:pt>
                <c:pt idx="34">
                  <c:v>0.33322460289179967</c:v>
                </c:pt>
                <c:pt idx="35">
                  <c:v>0.35206532676429952</c:v>
                </c:pt>
                <c:pt idx="36">
                  <c:v>0.36827014030332333</c:v>
                </c:pt>
                <c:pt idx="37">
                  <c:v>0.38138781546052414</c:v>
                </c:pt>
                <c:pt idx="38">
                  <c:v>0.39104269397545588</c:v>
                </c:pt>
                <c:pt idx="39">
                  <c:v>0.39695254747701181</c:v>
                </c:pt>
                <c:pt idx="40">
                  <c:v>0.3989422804014327</c:v>
                </c:pt>
                <c:pt idx="41">
                  <c:v>0.39695254747701181</c:v>
                </c:pt>
                <c:pt idx="42">
                  <c:v>0.39104269397545588</c:v>
                </c:pt>
                <c:pt idx="43">
                  <c:v>0.38138781546052414</c:v>
                </c:pt>
                <c:pt idx="44">
                  <c:v>0.36827014030332333</c:v>
                </c:pt>
                <c:pt idx="45">
                  <c:v>0.35206532676429952</c:v>
                </c:pt>
                <c:pt idx="46">
                  <c:v>0.33322460289179967</c:v>
                </c:pt>
                <c:pt idx="47">
                  <c:v>0.31225393336676127</c:v>
                </c:pt>
                <c:pt idx="48">
                  <c:v>0.28969155276148273</c:v>
                </c:pt>
                <c:pt idx="49">
                  <c:v>0.26608524989875482</c:v>
                </c:pt>
                <c:pt idx="50">
                  <c:v>0.24197072451914337</c:v>
                </c:pt>
                <c:pt idx="51">
                  <c:v>0.21785217703255053</c:v>
                </c:pt>
                <c:pt idx="52">
                  <c:v>0.19418605498321295</c:v>
                </c:pt>
                <c:pt idx="53">
                  <c:v>0.17136859204780736</c:v>
                </c:pt>
                <c:pt idx="54">
                  <c:v>0.14972746563574488</c:v>
                </c:pt>
                <c:pt idx="55">
                  <c:v>0.1295175956658898</c:v>
                </c:pt>
                <c:pt idx="56">
                  <c:v>0.11092083467945554</c:v>
                </c:pt>
                <c:pt idx="57">
                  <c:v>9.4049077376886947E-2</c:v>
                </c:pt>
                <c:pt idx="58">
                  <c:v>7.8950158300892734E-2</c:v>
                </c:pt>
                <c:pt idx="59">
                  <c:v>6.561581477467536E-2</c:v>
                </c:pt>
                <c:pt idx="60">
                  <c:v>5.3990966513186953E-2</c:v>
                </c:pt>
                <c:pt idx="61">
                  <c:v>4.3983595980427191E-2</c:v>
                </c:pt>
                <c:pt idx="62">
                  <c:v>3.5474592846230668E-2</c:v>
                </c:pt>
                <c:pt idx="63">
                  <c:v>2.8327037741600516E-2</c:v>
                </c:pt>
                <c:pt idx="64">
                  <c:v>2.2394530294842355E-2</c:v>
                </c:pt>
                <c:pt idx="65">
                  <c:v>1.7528300493568086E-2</c:v>
                </c:pt>
                <c:pt idx="66">
                  <c:v>1.3582969233685271E-2</c:v>
                </c:pt>
                <c:pt idx="67">
                  <c:v>1.0420934814422318E-2</c:v>
                </c:pt>
                <c:pt idx="68">
                  <c:v>7.915451582979743E-3</c:v>
                </c:pt>
                <c:pt idx="69">
                  <c:v>5.9525324197756795E-3</c:v>
                </c:pt>
                <c:pt idx="70">
                  <c:v>4.431848411937874E-3</c:v>
                </c:pt>
                <c:pt idx="71">
                  <c:v>3.2668190561998202E-3</c:v>
                </c:pt>
                <c:pt idx="72">
                  <c:v>2.3840882014647662E-3</c:v>
                </c:pt>
                <c:pt idx="73">
                  <c:v>1.7225689390536229E-3</c:v>
                </c:pt>
                <c:pt idx="74">
                  <c:v>1.2322191684729772E-3</c:v>
                </c:pt>
                <c:pt idx="75">
                  <c:v>8.7268269504572915E-4</c:v>
                </c:pt>
                <c:pt idx="76">
                  <c:v>6.1190193011375076E-4</c:v>
                </c:pt>
                <c:pt idx="77">
                  <c:v>4.2478027055073593E-4</c:v>
                </c:pt>
                <c:pt idx="78">
                  <c:v>2.919469257914491E-4</c:v>
                </c:pt>
                <c:pt idx="79">
                  <c:v>1.9865547139276475E-4</c:v>
                </c:pt>
                <c:pt idx="80">
                  <c:v>1.3383022576488014E-4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98-4526-8835-77E358F9B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065647"/>
        <c:axId val="1664064815"/>
      </c:scatterChart>
      <c:valAx>
        <c:axId val="1664065647"/>
        <c:scaling>
          <c:orientation val="minMax"/>
          <c:max val="4"/>
          <c:min val="-4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64064815"/>
        <c:crosses val="autoZero"/>
        <c:crossBetween val="midCat"/>
      </c:valAx>
      <c:valAx>
        <c:axId val="166406481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_ " sourceLinked="0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640656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正規分布</a:t>
            </a:r>
            <a:r>
              <a:rPr lang="en-US" altLang="ja-JP" sz="18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(P60</a:t>
            </a:r>
            <a:r>
              <a:rPr lang="ja-JP" altLang="en-US" sz="18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～</a:t>
            </a:r>
            <a:r>
              <a:rPr lang="en-US" altLang="ja-JP" sz="18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)</a:t>
            </a:r>
          </a:p>
        </c:rich>
      </c:tx>
      <c:layout>
        <c:manualLayout>
          <c:xMode val="edge"/>
          <c:yMode val="edge"/>
          <c:x val="0.40188338113157013"/>
          <c:y val="2.06261486201013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3623422736362142E-2"/>
          <c:y val="0.13672189942467194"/>
          <c:w val="0.90170431019243824"/>
          <c:h val="0.8039977605895783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'P60-63'!$B$9:$B$89</c:f>
              <c:numCache>
                <c:formatCode>0.0_ 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-2.1</c:v>
                </c:pt>
                <c:pt idx="20">
                  <c:v>-2</c:v>
                </c:pt>
                <c:pt idx="21">
                  <c:v>-1.9</c:v>
                </c:pt>
                <c:pt idx="22">
                  <c:v>-1.8</c:v>
                </c:pt>
                <c:pt idx="23">
                  <c:v>-1.7</c:v>
                </c:pt>
                <c:pt idx="24">
                  <c:v>-1.6</c:v>
                </c:pt>
                <c:pt idx="25">
                  <c:v>-1.5</c:v>
                </c:pt>
                <c:pt idx="26">
                  <c:v>-1.4</c:v>
                </c:pt>
                <c:pt idx="27">
                  <c:v>-1.3</c:v>
                </c:pt>
                <c:pt idx="28">
                  <c:v>-1.2</c:v>
                </c:pt>
                <c:pt idx="29">
                  <c:v>-1.1000000000000001</c:v>
                </c:pt>
                <c:pt idx="30">
                  <c:v>-1</c:v>
                </c:pt>
                <c:pt idx="31">
                  <c:v>-0.9</c:v>
                </c:pt>
                <c:pt idx="32">
                  <c:v>-0.8</c:v>
                </c:pt>
                <c:pt idx="33">
                  <c:v>-0.7</c:v>
                </c:pt>
                <c:pt idx="34">
                  <c:v>-0.6</c:v>
                </c:pt>
                <c:pt idx="35">
                  <c:v>-0.5</c:v>
                </c:pt>
                <c:pt idx="36">
                  <c:v>-0.4</c:v>
                </c:pt>
                <c:pt idx="37">
                  <c:v>-0.3</c:v>
                </c:pt>
                <c:pt idx="38">
                  <c:v>-0.2</c:v>
                </c:pt>
                <c:pt idx="39">
                  <c:v>-0.1</c:v>
                </c:pt>
                <c:pt idx="40">
                  <c:v>0</c:v>
                </c:pt>
                <c:pt idx="41">
                  <c:v>9.9999999999999603E-2</c:v>
                </c:pt>
                <c:pt idx="42">
                  <c:v>0.2</c:v>
                </c:pt>
                <c:pt idx="43">
                  <c:v>0.3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0.8</c:v>
                </c:pt>
                <c:pt idx="49">
                  <c:v>0.9</c:v>
                </c:pt>
                <c:pt idx="50">
                  <c:v>1</c:v>
                </c:pt>
                <c:pt idx="51">
                  <c:v>1.1000000000000001</c:v>
                </c:pt>
                <c:pt idx="52">
                  <c:v>1.2</c:v>
                </c:pt>
                <c:pt idx="53">
                  <c:v>1.3</c:v>
                </c:pt>
                <c:pt idx="54">
                  <c:v>1.4</c:v>
                </c:pt>
                <c:pt idx="55">
                  <c:v>1.50000000000001</c:v>
                </c:pt>
                <c:pt idx="56">
                  <c:v>1.6</c:v>
                </c:pt>
                <c:pt idx="57">
                  <c:v>1.7</c:v>
                </c:pt>
                <c:pt idx="58">
                  <c:v>1.80000000000001</c:v>
                </c:pt>
                <c:pt idx="59">
                  <c:v>1.9000000000000099</c:v>
                </c:pt>
                <c:pt idx="60">
                  <c:v>2.0000000000000102</c:v>
                </c:pt>
                <c:pt idx="61">
                  <c:v>2.1</c:v>
                </c:pt>
                <c:pt idx="62">
                  <c:v>2.2000000000000099</c:v>
                </c:pt>
                <c:pt idx="63">
                  <c:v>2.30000000000001</c:v>
                </c:pt>
                <c:pt idx="64">
                  <c:v>2.4000000000000101</c:v>
                </c:pt>
                <c:pt idx="65">
                  <c:v>2.5000000000000102</c:v>
                </c:pt>
                <c:pt idx="66">
                  <c:v>2.6000000000000099</c:v>
                </c:pt>
                <c:pt idx="67">
                  <c:v>2.7000000000000099</c:v>
                </c:pt>
                <c:pt idx="68">
                  <c:v>2.80000000000001</c:v>
                </c:pt>
                <c:pt idx="69">
                  <c:v>2.9000000000000101</c:v>
                </c:pt>
                <c:pt idx="70">
                  <c:v>3.0000000000000102</c:v>
                </c:pt>
                <c:pt idx="71">
                  <c:v>3.1000000000000099</c:v>
                </c:pt>
                <c:pt idx="72">
                  <c:v>3.2000000000000099</c:v>
                </c:pt>
                <c:pt idx="73">
                  <c:v>3.30000000000001</c:v>
                </c:pt>
                <c:pt idx="74">
                  <c:v>3.4000000000000101</c:v>
                </c:pt>
                <c:pt idx="75">
                  <c:v>3.5000000000000102</c:v>
                </c:pt>
                <c:pt idx="76">
                  <c:v>3.6000000000000099</c:v>
                </c:pt>
                <c:pt idx="77">
                  <c:v>3.7000000000000099</c:v>
                </c:pt>
                <c:pt idx="78">
                  <c:v>3.80000000000001</c:v>
                </c:pt>
                <c:pt idx="79">
                  <c:v>3.9000000000000101</c:v>
                </c:pt>
                <c:pt idx="80">
                  <c:v>4.0000000000000098</c:v>
                </c:pt>
              </c:numCache>
            </c:numRef>
          </c:xVal>
          <c:yVal>
            <c:numRef>
              <c:f>'P60-63'!$C$9:$C$89</c:f>
              <c:numCache>
                <c:formatCode>0.00000_ </c:formatCode>
                <c:ptCount val="81"/>
                <c:pt idx="0">
                  <c:v>1.3383022576488537E-4</c:v>
                </c:pt>
                <c:pt idx="1">
                  <c:v>1.9865547139277272E-4</c:v>
                </c:pt>
                <c:pt idx="2">
                  <c:v>2.9194692579146027E-4</c:v>
                </c:pt>
                <c:pt idx="3">
                  <c:v>4.2478027055075143E-4</c:v>
                </c:pt>
                <c:pt idx="4">
                  <c:v>6.119019301137719E-4</c:v>
                </c:pt>
                <c:pt idx="5">
                  <c:v>8.7268269504576015E-4</c:v>
                </c:pt>
                <c:pt idx="6">
                  <c:v>1.2322191684730199E-3</c:v>
                </c:pt>
                <c:pt idx="7">
                  <c:v>1.7225689390536812E-3</c:v>
                </c:pt>
                <c:pt idx="8">
                  <c:v>2.3840882014648404E-3</c:v>
                </c:pt>
                <c:pt idx="9">
                  <c:v>3.2668190561999182E-3</c:v>
                </c:pt>
                <c:pt idx="10">
                  <c:v>4.4318484119380075E-3</c:v>
                </c:pt>
                <c:pt idx="11">
                  <c:v>5.9525324197758538E-3</c:v>
                </c:pt>
                <c:pt idx="12">
                  <c:v>7.9154515829799686E-3</c:v>
                </c:pt>
                <c:pt idx="13">
                  <c:v>1.0420934814422592E-2</c:v>
                </c:pt>
                <c:pt idx="14">
                  <c:v>1.3582969233685613E-2</c:v>
                </c:pt>
                <c:pt idx="15">
                  <c:v>1.752830049356854E-2</c:v>
                </c:pt>
                <c:pt idx="16">
                  <c:v>2.2394530294842899E-2</c:v>
                </c:pt>
                <c:pt idx="17">
                  <c:v>2.8327037741601186E-2</c:v>
                </c:pt>
                <c:pt idx="18">
                  <c:v>3.5474592846231424E-2</c:v>
                </c:pt>
                <c:pt idx="19">
                  <c:v>4.3983595980427191E-2</c:v>
                </c:pt>
                <c:pt idx="20">
                  <c:v>5.3990966513188063E-2</c:v>
                </c:pt>
                <c:pt idx="21">
                  <c:v>6.5615814774676595E-2</c:v>
                </c:pt>
                <c:pt idx="22">
                  <c:v>7.8950158300894149E-2</c:v>
                </c:pt>
                <c:pt idx="23">
                  <c:v>9.4049077376886947E-2</c:v>
                </c:pt>
                <c:pt idx="24">
                  <c:v>0.11092083467945554</c:v>
                </c:pt>
                <c:pt idx="25">
                  <c:v>0.12951759566589174</c:v>
                </c:pt>
                <c:pt idx="26">
                  <c:v>0.14972746563574488</c:v>
                </c:pt>
                <c:pt idx="27">
                  <c:v>0.17136859204780736</c:v>
                </c:pt>
                <c:pt idx="28">
                  <c:v>0.19418605498321295</c:v>
                </c:pt>
                <c:pt idx="29">
                  <c:v>0.21785217703255053</c:v>
                </c:pt>
                <c:pt idx="30">
                  <c:v>0.24197072451914337</c:v>
                </c:pt>
                <c:pt idx="31">
                  <c:v>0.26608524989875482</c:v>
                </c:pt>
                <c:pt idx="32">
                  <c:v>0.28969155276148273</c:v>
                </c:pt>
                <c:pt idx="33">
                  <c:v>0.31225393336676127</c:v>
                </c:pt>
                <c:pt idx="34">
                  <c:v>0.33322460289179967</c:v>
                </c:pt>
                <c:pt idx="35">
                  <c:v>0.35206532676429952</c:v>
                </c:pt>
                <c:pt idx="36">
                  <c:v>0.36827014030332333</c:v>
                </c:pt>
                <c:pt idx="37">
                  <c:v>0.38138781546052414</c:v>
                </c:pt>
                <c:pt idx="38">
                  <c:v>0.39104269397545588</c:v>
                </c:pt>
                <c:pt idx="39">
                  <c:v>0.39695254747701181</c:v>
                </c:pt>
                <c:pt idx="40">
                  <c:v>0.3989422804014327</c:v>
                </c:pt>
                <c:pt idx="41">
                  <c:v>0.39695254747701181</c:v>
                </c:pt>
                <c:pt idx="42">
                  <c:v>0.39104269397545588</c:v>
                </c:pt>
                <c:pt idx="43">
                  <c:v>0.38138781546052414</c:v>
                </c:pt>
                <c:pt idx="44">
                  <c:v>0.36827014030332333</c:v>
                </c:pt>
                <c:pt idx="45">
                  <c:v>0.35206532676429952</c:v>
                </c:pt>
                <c:pt idx="46">
                  <c:v>0.33322460289179967</c:v>
                </c:pt>
                <c:pt idx="47">
                  <c:v>0.31225393336676127</c:v>
                </c:pt>
                <c:pt idx="48">
                  <c:v>0.28969155276148273</c:v>
                </c:pt>
                <c:pt idx="49">
                  <c:v>0.26608524989875482</c:v>
                </c:pt>
                <c:pt idx="50">
                  <c:v>0.24197072451914337</c:v>
                </c:pt>
                <c:pt idx="51">
                  <c:v>0.21785217703255053</c:v>
                </c:pt>
                <c:pt idx="52">
                  <c:v>0.19418605498321295</c:v>
                </c:pt>
                <c:pt idx="53">
                  <c:v>0.17136859204780736</c:v>
                </c:pt>
                <c:pt idx="54">
                  <c:v>0.14972746563574488</c:v>
                </c:pt>
                <c:pt idx="55">
                  <c:v>0.1295175956658898</c:v>
                </c:pt>
                <c:pt idx="56">
                  <c:v>0.11092083467945554</c:v>
                </c:pt>
                <c:pt idx="57">
                  <c:v>9.4049077376886947E-2</c:v>
                </c:pt>
                <c:pt idx="58">
                  <c:v>7.8950158300892734E-2</c:v>
                </c:pt>
                <c:pt idx="59">
                  <c:v>6.561581477467536E-2</c:v>
                </c:pt>
                <c:pt idx="60">
                  <c:v>5.3990966513186953E-2</c:v>
                </c:pt>
                <c:pt idx="61">
                  <c:v>4.3983595980427191E-2</c:v>
                </c:pt>
                <c:pt idx="62">
                  <c:v>3.5474592846230668E-2</c:v>
                </c:pt>
                <c:pt idx="63">
                  <c:v>2.8327037741600516E-2</c:v>
                </c:pt>
                <c:pt idx="64">
                  <c:v>2.2394530294842355E-2</c:v>
                </c:pt>
                <c:pt idx="65">
                  <c:v>1.7528300493568086E-2</c:v>
                </c:pt>
                <c:pt idx="66">
                  <c:v>1.3582969233685271E-2</c:v>
                </c:pt>
                <c:pt idx="67">
                  <c:v>1.0420934814422318E-2</c:v>
                </c:pt>
                <c:pt idx="68">
                  <c:v>7.915451582979743E-3</c:v>
                </c:pt>
                <c:pt idx="69">
                  <c:v>5.9525324197756795E-3</c:v>
                </c:pt>
                <c:pt idx="70">
                  <c:v>4.431848411937874E-3</c:v>
                </c:pt>
                <c:pt idx="71">
                  <c:v>3.2668190561998202E-3</c:v>
                </c:pt>
                <c:pt idx="72">
                  <c:v>2.3840882014647662E-3</c:v>
                </c:pt>
                <c:pt idx="73">
                  <c:v>1.7225689390536229E-3</c:v>
                </c:pt>
                <c:pt idx="74">
                  <c:v>1.2322191684729772E-3</c:v>
                </c:pt>
                <c:pt idx="75">
                  <c:v>8.7268269504572915E-4</c:v>
                </c:pt>
                <c:pt idx="76">
                  <c:v>6.1190193011375076E-4</c:v>
                </c:pt>
                <c:pt idx="77">
                  <c:v>4.2478027055073593E-4</c:v>
                </c:pt>
                <c:pt idx="78">
                  <c:v>2.919469257914491E-4</c:v>
                </c:pt>
                <c:pt idx="79">
                  <c:v>1.9865547139276475E-4</c:v>
                </c:pt>
                <c:pt idx="80">
                  <c:v>1.3383022576488014E-4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B5-410A-8592-C27ABA8AF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065647"/>
        <c:axId val="1664064815"/>
      </c:scatterChart>
      <c:valAx>
        <c:axId val="1664065647"/>
        <c:scaling>
          <c:orientation val="minMax"/>
          <c:max val="4"/>
          <c:min val="-4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64064815"/>
        <c:crosses val="autoZero"/>
        <c:crossBetween val="midCat"/>
      </c:valAx>
      <c:valAx>
        <c:axId val="166406481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_ " sourceLinked="0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640656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P62</a:t>
            </a:r>
            <a:r>
              <a:rPr lang="ja-JP" altLang="en-US"/>
              <a:t>上段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 alt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yVal>
            <c:numRef>
              <c:f>'P60-63'!$C$9:$C$89</c:f>
              <c:numCache>
                <c:formatCode>0.00000_ </c:formatCode>
                <c:ptCount val="81"/>
                <c:pt idx="0">
                  <c:v>1.3383022576488537E-4</c:v>
                </c:pt>
                <c:pt idx="1">
                  <c:v>1.9865547139277272E-4</c:v>
                </c:pt>
                <c:pt idx="2">
                  <c:v>2.9194692579146027E-4</c:v>
                </c:pt>
                <c:pt idx="3">
                  <c:v>4.2478027055075143E-4</c:v>
                </c:pt>
                <c:pt idx="4">
                  <c:v>6.119019301137719E-4</c:v>
                </c:pt>
                <c:pt idx="5">
                  <c:v>8.7268269504576015E-4</c:v>
                </c:pt>
                <c:pt idx="6">
                  <c:v>1.2322191684730199E-3</c:v>
                </c:pt>
                <c:pt idx="7">
                  <c:v>1.7225689390536812E-3</c:v>
                </c:pt>
                <c:pt idx="8">
                  <c:v>2.3840882014648404E-3</c:v>
                </c:pt>
                <c:pt idx="9">
                  <c:v>3.2668190561999182E-3</c:v>
                </c:pt>
                <c:pt idx="10">
                  <c:v>4.4318484119380075E-3</c:v>
                </c:pt>
                <c:pt idx="11">
                  <c:v>5.9525324197758538E-3</c:v>
                </c:pt>
                <c:pt idx="12">
                  <c:v>7.9154515829799686E-3</c:v>
                </c:pt>
                <c:pt idx="13">
                  <c:v>1.0420934814422592E-2</c:v>
                </c:pt>
                <c:pt idx="14">
                  <c:v>1.3582969233685613E-2</c:v>
                </c:pt>
                <c:pt idx="15">
                  <c:v>1.752830049356854E-2</c:v>
                </c:pt>
                <c:pt idx="16">
                  <c:v>2.2394530294842899E-2</c:v>
                </c:pt>
                <c:pt idx="17">
                  <c:v>2.8327037741601186E-2</c:v>
                </c:pt>
                <c:pt idx="18">
                  <c:v>3.5474592846231424E-2</c:v>
                </c:pt>
                <c:pt idx="19">
                  <c:v>4.3983595980427191E-2</c:v>
                </c:pt>
                <c:pt idx="20">
                  <c:v>5.3990966513188063E-2</c:v>
                </c:pt>
                <c:pt idx="21">
                  <c:v>6.5615814774676595E-2</c:v>
                </c:pt>
                <c:pt idx="22">
                  <c:v>7.8950158300894149E-2</c:v>
                </c:pt>
                <c:pt idx="23">
                  <c:v>9.4049077376886947E-2</c:v>
                </c:pt>
                <c:pt idx="24">
                  <c:v>0.11092083467945554</c:v>
                </c:pt>
                <c:pt idx="25">
                  <c:v>0.12951759566589174</c:v>
                </c:pt>
                <c:pt idx="26">
                  <c:v>0.14972746563574488</c:v>
                </c:pt>
                <c:pt idx="27">
                  <c:v>0.17136859204780736</c:v>
                </c:pt>
                <c:pt idx="28">
                  <c:v>0.19418605498321295</c:v>
                </c:pt>
                <c:pt idx="29">
                  <c:v>0.21785217703255053</c:v>
                </c:pt>
                <c:pt idx="30">
                  <c:v>0.24197072451914337</c:v>
                </c:pt>
                <c:pt idx="31">
                  <c:v>0.26608524989875482</c:v>
                </c:pt>
                <c:pt idx="32">
                  <c:v>0.28969155276148273</c:v>
                </c:pt>
                <c:pt idx="33">
                  <c:v>0.31225393336676127</c:v>
                </c:pt>
                <c:pt idx="34">
                  <c:v>0.33322460289179967</c:v>
                </c:pt>
                <c:pt idx="35">
                  <c:v>0.35206532676429952</c:v>
                </c:pt>
                <c:pt idx="36">
                  <c:v>0.36827014030332333</c:v>
                </c:pt>
                <c:pt idx="37">
                  <c:v>0.38138781546052414</c:v>
                </c:pt>
                <c:pt idx="38">
                  <c:v>0.39104269397545588</c:v>
                </c:pt>
                <c:pt idx="39">
                  <c:v>0.39695254747701181</c:v>
                </c:pt>
                <c:pt idx="40">
                  <c:v>0.3989422804014327</c:v>
                </c:pt>
                <c:pt idx="41">
                  <c:v>0.39695254747701181</c:v>
                </c:pt>
                <c:pt idx="42">
                  <c:v>0.39104269397545588</c:v>
                </c:pt>
                <c:pt idx="43">
                  <c:v>0.38138781546052414</c:v>
                </c:pt>
                <c:pt idx="44">
                  <c:v>0.36827014030332333</c:v>
                </c:pt>
                <c:pt idx="45">
                  <c:v>0.35206532676429952</c:v>
                </c:pt>
                <c:pt idx="46">
                  <c:v>0.33322460289179967</c:v>
                </c:pt>
                <c:pt idx="47">
                  <c:v>0.31225393336676127</c:v>
                </c:pt>
                <c:pt idx="48">
                  <c:v>0.28969155276148273</c:v>
                </c:pt>
                <c:pt idx="49">
                  <c:v>0.26608524989875482</c:v>
                </c:pt>
                <c:pt idx="50">
                  <c:v>0.24197072451914337</c:v>
                </c:pt>
                <c:pt idx="51">
                  <c:v>0.21785217703255053</c:v>
                </c:pt>
                <c:pt idx="52">
                  <c:v>0.19418605498321295</c:v>
                </c:pt>
                <c:pt idx="53">
                  <c:v>0.17136859204780736</c:v>
                </c:pt>
                <c:pt idx="54">
                  <c:v>0.14972746563574488</c:v>
                </c:pt>
                <c:pt idx="55">
                  <c:v>0.1295175956658898</c:v>
                </c:pt>
                <c:pt idx="56">
                  <c:v>0.11092083467945554</c:v>
                </c:pt>
                <c:pt idx="57">
                  <c:v>9.4049077376886947E-2</c:v>
                </c:pt>
                <c:pt idx="58">
                  <c:v>7.8950158300892734E-2</c:v>
                </c:pt>
                <c:pt idx="59">
                  <c:v>6.561581477467536E-2</c:v>
                </c:pt>
                <c:pt idx="60">
                  <c:v>5.3990966513186953E-2</c:v>
                </c:pt>
                <c:pt idx="61">
                  <c:v>4.3983595980427191E-2</c:v>
                </c:pt>
                <c:pt idx="62">
                  <c:v>3.5474592846230668E-2</c:v>
                </c:pt>
                <c:pt idx="63">
                  <c:v>2.8327037741600516E-2</c:v>
                </c:pt>
                <c:pt idx="64">
                  <c:v>2.2394530294842355E-2</c:v>
                </c:pt>
                <c:pt idx="65">
                  <c:v>1.7528300493568086E-2</c:v>
                </c:pt>
                <c:pt idx="66">
                  <c:v>1.3582969233685271E-2</c:v>
                </c:pt>
                <c:pt idx="67">
                  <c:v>1.0420934814422318E-2</c:v>
                </c:pt>
                <c:pt idx="68">
                  <c:v>7.915451582979743E-3</c:v>
                </c:pt>
                <c:pt idx="69">
                  <c:v>5.9525324197756795E-3</c:v>
                </c:pt>
                <c:pt idx="70">
                  <c:v>4.431848411937874E-3</c:v>
                </c:pt>
                <c:pt idx="71">
                  <c:v>3.2668190561998202E-3</c:v>
                </c:pt>
                <c:pt idx="72">
                  <c:v>2.3840882014647662E-3</c:v>
                </c:pt>
                <c:pt idx="73">
                  <c:v>1.7225689390536229E-3</c:v>
                </c:pt>
                <c:pt idx="74">
                  <c:v>1.2322191684729772E-3</c:v>
                </c:pt>
                <c:pt idx="75">
                  <c:v>8.7268269504572915E-4</c:v>
                </c:pt>
                <c:pt idx="76">
                  <c:v>6.1190193011375076E-4</c:v>
                </c:pt>
                <c:pt idx="77">
                  <c:v>4.2478027055073593E-4</c:v>
                </c:pt>
                <c:pt idx="78">
                  <c:v>2.919469257914491E-4</c:v>
                </c:pt>
                <c:pt idx="79">
                  <c:v>1.9865547139276475E-4</c:v>
                </c:pt>
                <c:pt idx="80">
                  <c:v>1.3383022576488014E-4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58-4F3D-A693-8DAB463B1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6640896"/>
        <c:axId val="1176645696"/>
      </c:scatterChart>
      <c:valAx>
        <c:axId val="1176640896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6645696"/>
        <c:crosses val="autoZero"/>
        <c:crossBetween val="midCat"/>
      </c:valAx>
      <c:valAx>
        <c:axId val="1176645696"/>
        <c:scaling>
          <c:orientation val="minMax"/>
        </c:scaling>
        <c:delete val="1"/>
        <c:axPos val="l"/>
        <c:numFmt formatCode="0.00000_ " sourceLinked="1"/>
        <c:majorTickMark val="out"/>
        <c:minorTickMark val="none"/>
        <c:tickLblPos val="nextTo"/>
        <c:crossAx val="1176640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P62</a:t>
            </a:r>
            <a:r>
              <a:rPr lang="ja-JP" altLang="en-US"/>
              <a:t>下段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 alt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'P60-63'!$C$7</c:f>
              <c:strCache>
                <c:ptCount val="1"/>
                <c:pt idx="0">
                  <c:v>正規分布</c:v>
                </c:pt>
              </c:strCache>
            </c:strRef>
          </c:tx>
          <c:spPr>
            <a:ln w="28575" cap="rnd" cmpd="sng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'P60-63'!$B$9:$B$89</c:f>
              <c:numCache>
                <c:formatCode>0.0_ 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-2.1</c:v>
                </c:pt>
                <c:pt idx="20">
                  <c:v>-2</c:v>
                </c:pt>
                <c:pt idx="21">
                  <c:v>-1.9</c:v>
                </c:pt>
                <c:pt idx="22">
                  <c:v>-1.8</c:v>
                </c:pt>
                <c:pt idx="23">
                  <c:v>-1.7</c:v>
                </c:pt>
                <c:pt idx="24">
                  <c:v>-1.6</c:v>
                </c:pt>
                <c:pt idx="25">
                  <c:v>-1.5</c:v>
                </c:pt>
                <c:pt idx="26">
                  <c:v>-1.4</c:v>
                </c:pt>
                <c:pt idx="27">
                  <c:v>-1.3</c:v>
                </c:pt>
                <c:pt idx="28">
                  <c:v>-1.2</c:v>
                </c:pt>
                <c:pt idx="29">
                  <c:v>-1.1000000000000001</c:v>
                </c:pt>
                <c:pt idx="30">
                  <c:v>-1</c:v>
                </c:pt>
                <c:pt idx="31">
                  <c:v>-0.9</c:v>
                </c:pt>
                <c:pt idx="32">
                  <c:v>-0.8</c:v>
                </c:pt>
                <c:pt idx="33">
                  <c:v>-0.7</c:v>
                </c:pt>
                <c:pt idx="34">
                  <c:v>-0.6</c:v>
                </c:pt>
                <c:pt idx="35">
                  <c:v>-0.5</c:v>
                </c:pt>
                <c:pt idx="36">
                  <c:v>-0.4</c:v>
                </c:pt>
                <c:pt idx="37">
                  <c:v>-0.3</c:v>
                </c:pt>
                <c:pt idx="38">
                  <c:v>-0.2</c:v>
                </c:pt>
                <c:pt idx="39">
                  <c:v>-0.1</c:v>
                </c:pt>
                <c:pt idx="40">
                  <c:v>0</c:v>
                </c:pt>
                <c:pt idx="41">
                  <c:v>9.9999999999999603E-2</c:v>
                </c:pt>
                <c:pt idx="42">
                  <c:v>0.2</c:v>
                </c:pt>
                <c:pt idx="43">
                  <c:v>0.3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0.8</c:v>
                </c:pt>
                <c:pt idx="49">
                  <c:v>0.9</c:v>
                </c:pt>
                <c:pt idx="50">
                  <c:v>1</c:v>
                </c:pt>
                <c:pt idx="51">
                  <c:v>1.1000000000000001</c:v>
                </c:pt>
                <c:pt idx="52">
                  <c:v>1.2</c:v>
                </c:pt>
                <c:pt idx="53">
                  <c:v>1.3</c:v>
                </c:pt>
                <c:pt idx="54">
                  <c:v>1.4</c:v>
                </c:pt>
                <c:pt idx="55">
                  <c:v>1.50000000000001</c:v>
                </c:pt>
                <c:pt idx="56">
                  <c:v>1.6</c:v>
                </c:pt>
                <c:pt idx="57">
                  <c:v>1.7</c:v>
                </c:pt>
                <c:pt idx="58">
                  <c:v>1.80000000000001</c:v>
                </c:pt>
                <c:pt idx="59">
                  <c:v>1.9000000000000099</c:v>
                </c:pt>
                <c:pt idx="60">
                  <c:v>2.0000000000000102</c:v>
                </c:pt>
                <c:pt idx="61">
                  <c:v>2.1</c:v>
                </c:pt>
                <c:pt idx="62">
                  <c:v>2.2000000000000099</c:v>
                </c:pt>
                <c:pt idx="63">
                  <c:v>2.30000000000001</c:v>
                </c:pt>
                <c:pt idx="64">
                  <c:v>2.4000000000000101</c:v>
                </c:pt>
                <c:pt idx="65">
                  <c:v>2.5000000000000102</c:v>
                </c:pt>
                <c:pt idx="66">
                  <c:v>2.6000000000000099</c:v>
                </c:pt>
                <c:pt idx="67">
                  <c:v>2.7000000000000099</c:v>
                </c:pt>
                <c:pt idx="68">
                  <c:v>2.80000000000001</c:v>
                </c:pt>
                <c:pt idx="69">
                  <c:v>2.9000000000000101</c:v>
                </c:pt>
                <c:pt idx="70">
                  <c:v>3.0000000000000102</c:v>
                </c:pt>
                <c:pt idx="71">
                  <c:v>3.1000000000000099</c:v>
                </c:pt>
                <c:pt idx="72">
                  <c:v>3.2000000000000099</c:v>
                </c:pt>
                <c:pt idx="73">
                  <c:v>3.30000000000001</c:v>
                </c:pt>
                <c:pt idx="74">
                  <c:v>3.4000000000000101</c:v>
                </c:pt>
                <c:pt idx="75">
                  <c:v>3.5000000000000102</c:v>
                </c:pt>
                <c:pt idx="76">
                  <c:v>3.6000000000000099</c:v>
                </c:pt>
                <c:pt idx="77">
                  <c:v>3.7000000000000099</c:v>
                </c:pt>
                <c:pt idx="78">
                  <c:v>3.80000000000001</c:v>
                </c:pt>
                <c:pt idx="79">
                  <c:v>3.9000000000000101</c:v>
                </c:pt>
                <c:pt idx="80">
                  <c:v>4.0000000000000098</c:v>
                </c:pt>
              </c:numCache>
            </c:numRef>
          </c:cat>
          <c:val>
            <c:numRef>
              <c:f>'P60-63'!$C$9:$C$89</c:f>
              <c:numCache>
                <c:formatCode>0.00000_ </c:formatCode>
                <c:ptCount val="81"/>
                <c:pt idx="0">
                  <c:v>1.3383022576488537E-4</c:v>
                </c:pt>
                <c:pt idx="1">
                  <c:v>1.9865547139277272E-4</c:v>
                </c:pt>
                <c:pt idx="2">
                  <c:v>2.9194692579146027E-4</c:v>
                </c:pt>
                <c:pt idx="3">
                  <c:v>4.2478027055075143E-4</c:v>
                </c:pt>
                <c:pt idx="4">
                  <c:v>6.119019301137719E-4</c:v>
                </c:pt>
                <c:pt idx="5">
                  <c:v>8.7268269504576015E-4</c:v>
                </c:pt>
                <c:pt idx="6">
                  <c:v>1.2322191684730199E-3</c:v>
                </c:pt>
                <c:pt idx="7">
                  <c:v>1.7225689390536812E-3</c:v>
                </c:pt>
                <c:pt idx="8">
                  <c:v>2.3840882014648404E-3</c:v>
                </c:pt>
                <c:pt idx="9">
                  <c:v>3.2668190561999182E-3</c:v>
                </c:pt>
                <c:pt idx="10">
                  <c:v>4.4318484119380075E-3</c:v>
                </c:pt>
                <c:pt idx="11">
                  <c:v>5.9525324197758538E-3</c:v>
                </c:pt>
                <c:pt idx="12">
                  <c:v>7.9154515829799686E-3</c:v>
                </c:pt>
                <c:pt idx="13">
                  <c:v>1.0420934814422592E-2</c:v>
                </c:pt>
                <c:pt idx="14">
                  <c:v>1.3582969233685613E-2</c:v>
                </c:pt>
                <c:pt idx="15">
                  <c:v>1.752830049356854E-2</c:v>
                </c:pt>
                <c:pt idx="16">
                  <c:v>2.2394530294842899E-2</c:v>
                </c:pt>
                <c:pt idx="17">
                  <c:v>2.8327037741601186E-2</c:v>
                </c:pt>
                <c:pt idx="18">
                  <c:v>3.5474592846231424E-2</c:v>
                </c:pt>
                <c:pt idx="19">
                  <c:v>4.3983595980427191E-2</c:v>
                </c:pt>
                <c:pt idx="20">
                  <c:v>5.3990966513188063E-2</c:v>
                </c:pt>
                <c:pt idx="21">
                  <c:v>6.5615814774676595E-2</c:v>
                </c:pt>
                <c:pt idx="22">
                  <c:v>7.8950158300894149E-2</c:v>
                </c:pt>
                <c:pt idx="23">
                  <c:v>9.4049077376886947E-2</c:v>
                </c:pt>
                <c:pt idx="24">
                  <c:v>0.11092083467945554</c:v>
                </c:pt>
                <c:pt idx="25">
                  <c:v>0.12951759566589174</c:v>
                </c:pt>
                <c:pt idx="26">
                  <c:v>0.14972746563574488</c:v>
                </c:pt>
                <c:pt idx="27">
                  <c:v>0.17136859204780736</c:v>
                </c:pt>
                <c:pt idx="28">
                  <c:v>0.19418605498321295</c:v>
                </c:pt>
                <c:pt idx="29">
                  <c:v>0.21785217703255053</c:v>
                </c:pt>
                <c:pt idx="30">
                  <c:v>0.24197072451914337</c:v>
                </c:pt>
                <c:pt idx="31">
                  <c:v>0.26608524989875482</c:v>
                </c:pt>
                <c:pt idx="32">
                  <c:v>0.28969155276148273</c:v>
                </c:pt>
                <c:pt idx="33">
                  <c:v>0.31225393336676127</c:v>
                </c:pt>
                <c:pt idx="34">
                  <c:v>0.33322460289179967</c:v>
                </c:pt>
                <c:pt idx="35">
                  <c:v>0.35206532676429952</c:v>
                </c:pt>
                <c:pt idx="36">
                  <c:v>0.36827014030332333</c:v>
                </c:pt>
                <c:pt idx="37">
                  <c:v>0.38138781546052414</c:v>
                </c:pt>
                <c:pt idx="38">
                  <c:v>0.39104269397545588</c:v>
                </c:pt>
                <c:pt idx="39">
                  <c:v>0.39695254747701181</c:v>
                </c:pt>
                <c:pt idx="40">
                  <c:v>0.3989422804014327</c:v>
                </c:pt>
                <c:pt idx="41">
                  <c:v>0.39695254747701181</c:v>
                </c:pt>
                <c:pt idx="42">
                  <c:v>0.39104269397545588</c:v>
                </c:pt>
                <c:pt idx="43">
                  <c:v>0.38138781546052414</c:v>
                </c:pt>
                <c:pt idx="44">
                  <c:v>0.36827014030332333</c:v>
                </c:pt>
                <c:pt idx="45">
                  <c:v>0.35206532676429952</c:v>
                </c:pt>
                <c:pt idx="46">
                  <c:v>0.33322460289179967</c:v>
                </c:pt>
                <c:pt idx="47">
                  <c:v>0.31225393336676127</c:v>
                </c:pt>
                <c:pt idx="48">
                  <c:v>0.28969155276148273</c:v>
                </c:pt>
                <c:pt idx="49">
                  <c:v>0.26608524989875482</c:v>
                </c:pt>
                <c:pt idx="50">
                  <c:v>0.24197072451914337</c:v>
                </c:pt>
                <c:pt idx="51">
                  <c:v>0.21785217703255053</c:v>
                </c:pt>
                <c:pt idx="52">
                  <c:v>0.19418605498321295</c:v>
                </c:pt>
                <c:pt idx="53">
                  <c:v>0.17136859204780736</c:v>
                </c:pt>
                <c:pt idx="54">
                  <c:v>0.14972746563574488</c:v>
                </c:pt>
                <c:pt idx="55">
                  <c:v>0.1295175956658898</c:v>
                </c:pt>
                <c:pt idx="56">
                  <c:v>0.11092083467945554</c:v>
                </c:pt>
                <c:pt idx="57">
                  <c:v>9.4049077376886947E-2</c:v>
                </c:pt>
                <c:pt idx="58">
                  <c:v>7.8950158300892734E-2</c:v>
                </c:pt>
                <c:pt idx="59">
                  <c:v>6.561581477467536E-2</c:v>
                </c:pt>
                <c:pt idx="60">
                  <c:v>5.3990966513186953E-2</c:v>
                </c:pt>
                <c:pt idx="61">
                  <c:v>4.3983595980427191E-2</c:v>
                </c:pt>
                <c:pt idx="62">
                  <c:v>3.5474592846230668E-2</c:v>
                </c:pt>
                <c:pt idx="63">
                  <c:v>2.8327037741600516E-2</c:v>
                </c:pt>
                <c:pt idx="64">
                  <c:v>2.2394530294842355E-2</c:v>
                </c:pt>
                <c:pt idx="65">
                  <c:v>1.7528300493568086E-2</c:v>
                </c:pt>
                <c:pt idx="66">
                  <c:v>1.3582969233685271E-2</c:v>
                </c:pt>
                <c:pt idx="67">
                  <c:v>1.0420934814422318E-2</c:v>
                </c:pt>
                <c:pt idx="68">
                  <c:v>7.915451582979743E-3</c:v>
                </c:pt>
                <c:pt idx="69">
                  <c:v>5.9525324197756795E-3</c:v>
                </c:pt>
                <c:pt idx="70">
                  <c:v>4.431848411937874E-3</c:v>
                </c:pt>
                <c:pt idx="71">
                  <c:v>3.2668190561998202E-3</c:v>
                </c:pt>
                <c:pt idx="72">
                  <c:v>2.3840882014647662E-3</c:v>
                </c:pt>
                <c:pt idx="73">
                  <c:v>1.7225689390536229E-3</c:v>
                </c:pt>
                <c:pt idx="74">
                  <c:v>1.2322191684729772E-3</c:v>
                </c:pt>
                <c:pt idx="75">
                  <c:v>8.7268269504572915E-4</c:v>
                </c:pt>
                <c:pt idx="76">
                  <c:v>6.1190193011375076E-4</c:v>
                </c:pt>
                <c:pt idx="77">
                  <c:v>4.2478027055073593E-4</c:v>
                </c:pt>
                <c:pt idx="78">
                  <c:v>2.919469257914491E-4</c:v>
                </c:pt>
                <c:pt idx="79">
                  <c:v>1.9865547139276475E-4</c:v>
                </c:pt>
                <c:pt idx="80">
                  <c:v>1.3383022576488014E-4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12-4A36-9A9D-6CCB3EBAE045}"/>
            </c:ext>
          </c:extLst>
        </c:ser>
        <c:ser>
          <c:idx val="1"/>
          <c:order val="1"/>
          <c:tx>
            <c:strRef>
              <c:f>'P60-63'!$D$7</c:f>
              <c:strCache>
                <c:ptCount val="1"/>
                <c:pt idx="0">
                  <c:v>自由度1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'P60-63'!$B$9:$B$89</c:f>
              <c:numCache>
                <c:formatCode>0.0_ 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-2.1</c:v>
                </c:pt>
                <c:pt idx="20">
                  <c:v>-2</c:v>
                </c:pt>
                <c:pt idx="21">
                  <c:v>-1.9</c:v>
                </c:pt>
                <c:pt idx="22">
                  <c:v>-1.8</c:v>
                </c:pt>
                <c:pt idx="23">
                  <c:v>-1.7</c:v>
                </c:pt>
                <c:pt idx="24">
                  <c:v>-1.6</c:v>
                </c:pt>
                <c:pt idx="25">
                  <c:v>-1.5</c:v>
                </c:pt>
                <c:pt idx="26">
                  <c:v>-1.4</c:v>
                </c:pt>
                <c:pt idx="27">
                  <c:v>-1.3</c:v>
                </c:pt>
                <c:pt idx="28">
                  <c:v>-1.2</c:v>
                </c:pt>
                <c:pt idx="29">
                  <c:v>-1.1000000000000001</c:v>
                </c:pt>
                <c:pt idx="30">
                  <c:v>-1</c:v>
                </c:pt>
                <c:pt idx="31">
                  <c:v>-0.9</c:v>
                </c:pt>
                <c:pt idx="32">
                  <c:v>-0.8</c:v>
                </c:pt>
                <c:pt idx="33">
                  <c:v>-0.7</c:v>
                </c:pt>
                <c:pt idx="34">
                  <c:v>-0.6</c:v>
                </c:pt>
                <c:pt idx="35">
                  <c:v>-0.5</c:v>
                </c:pt>
                <c:pt idx="36">
                  <c:v>-0.4</c:v>
                </c:pt>
                <c:pt idx="37">
                  <c:v>-0.3</c:v>
                </c:pt>
                <c:pt idx="38">
                  <c:v>-0.2</c:v>
                </c:pt>
                <c:pt idx="39">
                  <c:v>-0.1</c:v>
                </c:pt>
                <c:pt idx="40">
                  <c:v>0</c:v>
                </c:pt>
                <c:pt idx="41">
                  <c:v>9.9999999999999603E-2</c:v>
                </c:pt>
                <c:pt idx="42">
                  <c:v>0.2</c:v>
                </c:pt>
                <c:pt idx="43">
                  <c:v>0.3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0.8</c:v>
                </c:pt>
                <c:pt idx="49">
                  <c:v>0.9</c:v>
                </c:pt>
                <c:pt idx="50">
                  <c:v>1</c:v>
                </c:pt>
                <c:pt idx="51">
                  <c:v>1.1000000000000001</c:v>
                </c:pt>
                <c:pt idx="52">
                  <c:v>1.2</c:v>
                </c:pt>
                <c:pt idx="53">
                  <c:v>1.3</c:v>
                </c:pt>
                <c:pt idx="54">
                  <c:v>1.4</c:v>
                </c:pt>
                <c:pt idx="55">
                  <c:v>1.50000000000001</c:v>
                </c:pt>
                <c:pt idx="56">
                  <c:v>1.6</c:v>
                </c:pt>
                <c:pt idx="57">
                  <c:v>1.7</c:v>
                </c:pt>
                <c:pt idx="58">
                  <c:v>1.80000000000001</c:v>
                </c:pt>
                <c:pt idx="59">
                  <c:v>1.9000000000000099</c:v>
                </c:pt>
                <c:pt idx="60">
                  <c:v>2.0000000000000102</c:v>
                </c:pt>
                <c:pt idx="61">
                  <c:v>2.1</c:v>
                </c:pt>
                <c:pt idx="62">
                  <c:v>2.2000000000000099</c:v>
                </c:pt>
                <c:pt idx="63">
                  <c:v>2.30000000000001</c:v>
                </c:pt>
                <c:pt idx="64">
                  <c:v>2.4000000000000101</c:v>
                </c:pt>
                <c:pt idx="65">
                  <c:v>2.5000000000000102</c:v>
                </c:pt>
                <c:pt idx="66">
                  <c:v>2.6000000000000099</c:v>
                </c:pt>
                <c:pt idx="67">
                  <c:v>2.7000000000000099</c:v>
                </c:pt>
                <c:pt idx="68">
                  <c:v>2.80000000000001</c:v>
                </c:pt>
                <c:pt idx="69">
                  <c:v>2.9000000000000101</c:v>
                </c:pt>
                <c:pt idx="70">
                  <c:v>3.0000000000000102</c:v>
                </c:pt>
                <c:pt idx="71">
                  <c:v>3.1000000000000099</c:v>
                </c:pt>
                <c:pt idx="72">
                  <c:v>3.2000000000000099</c:v>
                </c:pt>
                <c:pt idx="73">
                  <c:v>3.30000000000001</c:v>
                </c:pt>
                <c:pt idx="74">
                  <c:v>3.4000000000000101</c:v>
                </c:pt>
                <c:pt idx="75">
                  <c:v>3.5000000000000102</c:v>
                </c:pt>
                <c:pt idx="76">
                  <c:v>3.6000000000000099</c:v>
                </c:pt>
                <c:pt idx="77">
                  <c:v>3.7000000000000099</c:v>
                </c:pt>
                <c:pt idx="78">
                  <c:v>3.80000000000001</c:v>
                </c:pt>
                <c:pt idx="79">
                  <c:v>3.9000000000000101</c:v>
                </c:pt>
                <c:pt idx="80">
                  <c:v>4.0000000000000098</c:v>
                </c:pt>
              </c:numCache>
            </c:numRef>
          </c:cat>
          <c:val>
            <c:numRef>
              <c:f>'P60-63'!$D$9:$D$89</c:f>
              <c:numCache>
                <c:formatCode>0.00000_ </c:formatCode>
                <c:ptCount val="81"/>
                <c:pt idx="0">
                  <c:v>1.8724110951987685E-2</c:v>
                </c:pt>
                <c:pt idx="1">
                  <c:v>1.9636637025526874E-2</c:v>
                </c:pt>
                <c:pt idx="2">
                  <c:v>2.0615925270970902E-2</c:v>
                </c:pt>
                <c:pt idx="3">
                  <c:v>2.1668474212647424E-2</c:v>
                </c:pt>
                <c:pt idx="4">
                  <c:v>2.2801567778208503E-2</c:v>
                </c:pt>
                <c:pt idx="5">
                  <c:v>2.4023387636512503E-2</c:v>
                </c:pt>
                <c:pt idx="6">
                  <c:v>2.5343143804441935E-2</c:v>
                </c:pt>
                <c:pt idx="7">
                  <c:v>2.6771226760621592E-2</c:v>
                </c:pt>
                <c:pt idx="8">
                  <c:v>2.831938489179632E-2</c:v>
                </c:pt>
                <c:pt idx="9">
                  <c:v>3.0000931779810617E-2</c:v>
                </c:pt>
                <c:pt idx="10">
                  <c:v>3.1830988618379068E-2</c:v>
                </c:pt>
                <c:pt idx="11">
                  <c:v>3.3826767926013884E-2</c:v>
                </c:pt>
                <c:pt idx="12">
                  <c:v>3.6007905676899397E-2</c:v>
                </c:pt>
                <c:pt idx="13">
                  <c:v>3.8396849961856529E-2</c:v>
                </c:pt>
                <c:pt idx="14">
                  <c:v>4.1019315229869929E-2</c:v>
                </c:pt>
                <c:pt idx="15">
                  <c:v>4.3904811887419404E-2</c:v>
                </c:pt>
                <c:pt idx="16">
                  <c:v>4.7087261269791521E-2</c:v>
                </c:pt>
                <c:pt idx="17">
                  <c:v>5.0605705275642406E-2</c:v>
                </c:pt>
                <c:pt idx="18">
                  <c:v>5.4505117497224427E-2</c:v>
                </c:pt>
                <c:pt idx="19">
                  <c:v>5.8837317224360565E-2</c:v>
                </c:pt>
                <c:pt idx="20">
                  <c:v>6.3661977236758135E-2</c:v>
                </c:pt>
                <c:pt idx="21">
                  <c:v>6.9047697653750698E-2</c:v>
                </c:pt>
                <c:pt idx="22">
                  <c:v>7.5073086364101566E-2</c:v>
                </c:pt>
                <c:pt idx="23">
                  <c:v>8.1827734237478342E-2</c:v>
                </c:pt>
                <c:pt idx="24">
                  <c:v>8.9412889377469287E-2</c:v>
                </c:pt>
                <c:pt idx="25">
                  <c:v>9.7941503441166353E-2</c:v>
                </c:pt>
                <c:pt idx="26">
                  <c:v>0.10753712371074009</c:v>
                </c:pt>
                <c:pt idx="27">
                  <c:v>0.11833081270772886</c:v>
                </c:pt>
                <c:pt idx="28">
                  <c:v>0.13045487138679945</c:v>
                </c:pt>
                <c:pt idx="29">
                  <c:v>0.14403162270759759</c:v>
                </c:pt>
                <c:pt idx="30">
                  <c:v>0.15915494309189535</c:v>
                </c:pt>
                <c:pt idx="31">
                  <c:v>0.17586181557115507</c:v>
                </c:pt>
                <c:pt idx="32">
                  <c:v>0.19409139401450651</c:v>
                </c:pt>
                <c:pt idx="33">
                  <c:v>0.21363079609650382</c:v>
                </c:pt>
                <c:pt idx="34">
                  <c:v>0.23405138689984611</c:v>
                </c:pt>
                <c:pt idx="35">
                  <c:v>0.25464790894703254</c:v>
                </c:pt>
                <c:pt idx="36">
                  <c:v>0.27440507429637123</c:v>
                </c:pt>
                <c:pt idx="37">
                  <c:v>0.29202741851723912</c:v>
                </c:pt>
                <c:pt idx="38">
                  <c:v>0.30606719825364487</c:v>
                </c:pt>
                <c:pt idx="39">
                  <c:v>0.315158303152268</c:v>
                </c:pt>
                <c:pt idx="40">
                  <c:v>0.31830988618379069</c:v>
                </c:pt>
                <c:pt idx="41">
                  <c:v>0.315158303152268</c:v>
                </c:pt>
                <c:pt idx="42">
                  <c:v>0.30606719825364487</c:v>
                </c:pt>
                <c:pt idx="43">
                  <c:v>0.29202741851723912</c:v>
                </c:pt>
                <c:pt idx="44">
                  <c:v>0.27440507429637123</c:v>
                </c:pt>
                <c:pt idx="45">
                  <c:v>0.25464790894703254</c:v>
                </c:pt>
                <c:pt idx="46">
                  <c:v>0.23405138689984611</c:v>
                </c:pt>
                <c:pt idx="47">
                  <c:v>0.21363079609650382</c:v>
                </c:pt>
                <c:pt idx="48">
                  <c:v>0.19409139401450651</c:v>
                </c:pt>
                <c:pt idx="49">
                  <c:v>0.17586181557115507</c:v>
                </c:pt>
                <c:pt idx="50">
                  <c:v>0.15915494309189535</c:v>
                </c:pt>
                <c:pt idx="51">
                  <c:v>0.14403162270759759</c:v>
                </c:pt>
                <c:pt idx="52">
                  <c:v>0.13045487138679945</c:v>
                </c:pt>
                <c:pt idx="53">
                  <c:v>0.11833081270772886</c:v>
                </c:pt>
                <c:pt idx="54">
                  <c:v>0.10753712371074009</c:v>
                </c:pt>
                <c:pt idx="55">
                  <c:v>9.7941503441165451E-2</c:v>
                </c:pt>
                <c:pt idx="56">
                  <c:v>8.9412889377469287E-2</c:v>
                </c:pt>
                <c:pt idx="57">
                  <c:v>8.1827734237478342E-2</c:v>
                </c:pt>
                <c:pt idx="58">
                  <c:v>7.5073086364100941E-2</c:v>
                </c:pt>
                <c:pt idx="59">
                  <c:v>6.9047697653750129E-2</c:v>
                </c:pt>
                <c:pt idx="60">
                  <c:v>6.3661977236757622E-2</c:v>
                </c:pt>
                <c:pt idx="61">
                  <c:v>5.8837317224360565E-2</c:v>
                </c:pt>
                <c:pt idx="62">
                  <c:v>5.4505117497224025E-2</c:v>
                </c:pt>
                <c:pt idx="63">
                  <c:v>5.0605705275642024E-2</c:v>
                </c:pt>
                <c:pt idx="64">
                  <c:v>4.7087261269791181E-2</c:v>
                </c:pt>
                <c:pt idx="65">
                  <c:v>4.3904811887419092E-2</c:v>
                </c:pt>
                <c:pt idx="66">
                  <c:v>4.1019315229869666E-2</c:v>
                </c:pt>
                <c:pt idx="67">
                  <c:v>3.8396849961856293E-2</c:v>
                </c:pt>
                <c:pt idx="68">
                  <c:v>3.6007905676899168E-2</c:v>
                </c:pt>
                <c:pt idx="69">
                  <c:v>3.3826767926013676E-2</c:v>
                </c:pt>
                <c:pt idx="70">
                  <c:v>3.183098861837888E-2</c:v>
                </c:pt>
                <c:pt idx="71">
                  <c:v>3.0000931779810443E-2</c:v>
                </c:pt>
                <c:pt idx="72">
                  <c:v>2.8319384891796164E-2</c:v>
                </c:pt>
                <c:pt idx="73">
                  <c:v>2.6771226760621439E-2</c:v>
                </c:pt>
                <c:pt idx="74">
                  <c:v>2.53431438044418E-2</c:v>
                </c:pt>
                <c:pt idx="75">
                  <c:v>2.4023387636512378E-2</c:v>
                </c:pt>
                <c:pt idx="76">
                  <c:v>2.2801567778208388E-2</c:v>
                </c:pt>
                <c:pt idx="77">
                  <c:v>2.1668474212647316E-2</c:v>
                </c:pt>
                <c:pt idx="78">
                  <c:v>2.0615925270970798E-2</c:v>
                </c:pt>
                <c:pt idx="79">
                  <c:v>1.9636637025526784E-2</c:v>
                </c:pt>
                <c:pt idx="80">
                  <c:v>1.8724110951987602E-2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12-4A36-9A9D-6CCB3EBAE045}"/>
            </c:ext>
          </c:extLst>
        </c:ser>
        <c:ser>
          <c:idx val="2"/>
          <c:order val="2"/>
          <c:tx>
            <c:strRef>
              <c:f>'P60-63'!$E$7</c:f>
              <c:strCache>
                <c:ptCount val="1"/>
                <c:pt idx="0">
                  <c:v>自由度3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'P60-63'!$B$9:$B$89</c:f>
              <c:numCache>
                <c:formatCode>0.0_ 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-2.1</c:v>
                </c:pt>
                <c:pt idx="20">
                  <c:v>-2</c:v>
                </c:pt>
                <c:pt idx="21">
                  <c:v>-1.9</c:v>
                </c:pt>
                <c:pt idx="22">
                  <c:v>-1.8</c:v>
                </c:pt>
                <c:pt idx="23">
                  <c:v>-1.7</c:v>
                </c:pt>
                <c:pt idx="24">
                  <c:v>-1.6</c:v>
                </c:pt>
                <c:pt idx="25">
                  <c:v>-1.5</c:v>
                </c:pt>
                <c:pt idx="26">
                  <c:v>-1.4</c:v>
                </c:pt>
                <c:pt idx="27">
                  <c:v>-1.3</c:v>
                </c:pt>
                <c:pt idx="28">
                  <c:v>-1.2</c:v>
                </c:pt>
                <c:pt idx="29">
                  <c:v>-1.1000000000000001</c:v>
                </c:pt>
                <c:pt idx="30">
                  <c:v>-1</c:v>
                </c:pt>
                <c:pt idx="31">
                  <c:v>-0.9</c:v>
                </c:pt>
                <c:pt idx="32">
                  <c:v>-0.8</c:v>
                </c:pt>
                <c:pt idx="33">
                  <c:v>-0.7</c:v>
                </c:pt>
                <c:pt idx="34">
                  <c:v>-0.6</c:v>
                </c:pt>
                <c:pt idx="35">
                  <c:v>-0.5</c:v>
                </c:pt>
                <c:pt idx="36">
                  <c:v>-0.4</c:v>
                </c:pt>
                <c:pt idx="37">
                  <c:v>-0.3</c:v>
                </c:pt>
                <c:pt idx="38">
                  <c:v>-0.2</c:v>
                </c:pt>
                <c:pt idx="39">
                  <c:v>-0.1</c:v>
                </c:pt>
                <c:pt idx="40">
                  <c:v>0</c:v>
                </c:pt>
                <c:pt idx="41">
                  <c:v>9.9999999999999603E-2</c:v>
                </c:pt>
                <c:pt idx="42">
                  <c:v>0.2</c:v>
                </c:pt>
                <c:pt idx="43">
                  <c:v>0.3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0.8</c:v>
                </c:pt>
                <c:pt idx="49">
                  <c:v>0.9</c:v>
                </c:pt>
                <c:pt idx="50">
                  <c:v>1</c:v>
                </c:pt>
                <c:pt idx="51">
                  <c:v>1.1000000000000001</c:v>
                </c:pt>
                <c:pt idx="52">
                  <c:v>1.2</c:v>
                </c:pt>
                <c:pt idx="53">
                  <c:v>1.3</c:v>
                </c:pt>
                <c:pt idx="54">
                  <c:v>1.4</c:v>
                </c:pt>
                <c:pt idx="55">
                  <c:v>1.50000000000001</c:v>
                </c:pt>
                <c:pt idx="56">
                  <c:v>1.6</c:v>
                </c:pt>
                <c:pt idx="57">
                  <c:v>1.7</c:v>
                </c:pt>
                <c:pt idx="58">
                  <c:v>1.80000000000001</c:v>
                </c:pt>
                <c:pt idx="59">
                  <c:v>1.9000000000000099</c:v>
                </c:pt>
                <c:pt idx="60">
                  <c:v>2.0000000000000102</c:v>
                </c:pt>
                <c:pt idx="61">
                  <c:v>2.1</c:v>
                </c:pt>
                <c:pt idx="62">
                  <c:v>2.2000000000000099</c:v>
                </c:pt>
                <c:pt idx="63">
                  <c:v>2.30000000000001</c:v>
                </c:pt>
                <c:pt idx="64">
                  <c:v>2.4000000000000101</c:v>
                </c:pt>
                <c:pt idx="65">
                  <c:v>2.5000000000000102</c:v>
                </c:pt>
                <c:pt idx="66">
                  <c:v>2.6000000000000099</c:v>
                </c:pt>
                <c:pt idx="67">
                  <c:v>2.7000000000000099</c:v>
                </c:pt>
                <c:pt idx="68">
                  <c:v>2.80000000000001</c:v>
                </c:pt>
                <c:pt idx="69">
                  <c:v>2.9000000000000101</c:v>
                </c:pt>
                <c:pt idx="70">
                  <c:v>3.0000000000000102</c:v>
                </c:pt>
                <c:pt idx="71">
                  <c:v>3.1000000000000099</c:v>
                </c:pt>
                <c:pt idx="72">
                  <c:v>3.2000000000000099</c:v>
                </c:pt>
                <c:pt idx="73">
                  <c:v>3.30000000000001</c:v>
                </c:pt>
                <c:pt idx="74">
                  <c:v>3.4000000000000101</c:v>
                </c:pt>
                <c:pt idx="75">
                  <c:v>3.5000000000000102</c:v>
                </c:pt>
                <c:pt idx="76">
                  <c:v>3.6000000000000099</c:v>
                </c:pt>
                <c:pt idx="77">
                  <c:v>3.7000000000000099</c:v>
                </c:pt>
                <c:pt idx="78">
                  <c:v>3.80000000000001</c:v>
                </c:pt>
                <c:pt idx="79">
                  <c:v>3.9000000000000101</c:v>
                </c:pt>
                <c:pt idx="80">
                  <c:v>4.0000000000000098</c:v>
                </c:pt>
              </c:numCache>
            </c:numRef>
          </c:cat>
          <c:val>
            <c:numRef>
              <c:f>'P60-63'!$E$9:$E$89</c:f>
              <c:numCache>
                <c:formatCode>0.00000_ </c:formatCode>
                <c:ptCount val="81"/>
                <c:pt idx="0">
                  <c:v>9.1633611427444726E-3</c:v>
                </c:pt>
                <c:pt idx="1">
                  <c:v>9.9756709055489768E-3</c:v>
                </c:pt>
                <c:pt idx="2">
                  <c:v>1.0875996116865797E-2</c:v>
                </c:pt>
                <c:pt idx="3">
                  <c:v>1.187542966221437E-2</c:v>
                </c:pt>
                <c:pt idx="4">
                  <c:v>1.2986622934728548E-2</c:v>
                </c:pt>
                <c:pt idx="5">
                  <c:v>1.422401880152971E-2</c:v>
                </c:pt>
                <c:pt idx="6">
                  <c:v>1.5604119051380573E-2</c:v>
                </c:pt>
                <c:pt idx="7">
                  <c:v>1.7145790526982049E-2</c:v>
                </c:pt>
                <c:pt idx="8">
                  <c:v>1.887061415861228E-2</c:v>
                </c:pt>
                <c:pt idx="9">
                  <c:v>2.0803280835425438E-2</c:v>
                </c:pt>
                <c:pt idx="10">
                  <c:v>2.2972037309241342E-2</c:v>
                </c:pt>
                <c:pt idx="11">
                  <c:v>2.5409183884938433E-2</c:v>
                </c:pt>
                <c:pt idx="12">
                  <c:v>2.81516231782209E-2</c:v>
                </c:pt>
                <c:pt idx="13">
                  <c:v>3.1241455256556489E-2</c:v>
                </c:pt>
                <c:pt idx="14">
                  <c:v>3.4726608402172142E-2</c:v>
                </c:pt>
                <c:pt idx="15">
                  <c:v>3.8661485727167301E-2</c:v>
                </c:pt>
                <c:pt idx="16">
                  <c:v>4.3107594875663999E-2</c:v>
                </c:pt>
                <c:pt idx="17">
                  <c:v>4.8134109759614963E-2</c:v>
                </c:pt>
                <c:pt idx="18">
                  <c:v>5.3818288156802389E-2</c:v>
                </c:pt>
                <c:pt idx="19">
                  <c:v>6.0245635389509999E-2</c:v>
                </c:pt>
                <c:pt idx="20">
                  <c:v>6.7509660663892967E-2</c:v>
                </c:pt>
                <c:pt idx="21">
                  <c:v>7.571101806804327E-2</c:v>
                </c:pt>
                <c:pt idx="22">
                  <c:v>8.4955759279738682E-2</c:v>
                </c:pt>
                <c:pt idx="23">
                  <c:v>9.5352353202335802E-2</c:v>
                </c:pt>
                <c:pt idx="24">
                  <c:v>0.10700705749349003</c:v>
                </c:pt>
                <c:pt idx="25">
                  <c:v>0.1200171745135874</c:v>
                </c:pt>
                <c:pt idx="26">
                  <c:v>0.13446171682048136</c:v>
                </c:pt>
                <c:pt idx="27">
                  <c:v>0.15038908590753605</c:v>
                </c:pt>
                <c:pt idx="28">
                  <c:v>0.16780158735749706</c:v>
                </c:pt>
                <c:pt idx="29">
                  <c:v>0.18663702938545559</c:v>
                </c:pt>
                <c:pt idx="30">
                  <c:v>0.20674833578317209</c:v>
                </c:pt>
                <c:pt idx="31">
                  <c:v>0.22788306587380588</c:v>
                </c:pt>
                <c:pt idx="32">
                  <c:v>0.2496659048220892</c:v>
                </c:pt>
                <c:pt idx="33">
                  <c:v>0.27158835908824669</c:v>
                </c:pt>
                <c:pt idx="34">
                  <c:v>0.29301067996481306</c:v>
                </c:pt>
                <c:pt idx="35">
                  <c:v>0.31318091100882872</c:v>
                </c:pt>
                <c:pt idx="36">
                  <c:v>0.33127437234925833</c:v>
                </c:pt>
                <c:pt idx="37">
                  <c:v>0.34645357427454188</c:v>
                </c:pt>
                <c:pt idx="38">
                  <c:v>0.35794379463845583</c:v>
                </c:pt>
                <c:pt idx="39">
                  <c:v>0.36511444382851777</c:v>
                </c:pt>
                <c:pt idx="40">
                  <c:v>0.36755259694786152</c:v>
                </c:pt>
                <c:pt idx="41">
                  <c:v>0.36511444382851777</c:v>
                </c:pt>
                <c:pt idx="42">
                  <c:v>0.35794379463845583</c:v>
                </c:pt>
                <c:pt idx="43">
                  <c:v>0.34645357427454188</c:v>
                </c:pt>
                <c:pt idx="44">
                  <c:v>0.33127437234925833</c:v>
                </c:pt>
                <c:pt idx="45">
                  <c:v>0.31318091100882872</c:v>
                </c:pt>
                <c:pt idx="46">
                  <c:v>0.29301067996481306</c:v>
                </c:pt>
                <c:pt idx="47">
                  <c:v>0.27158835908824669</c:v>
                </c:pt>
                <c:pt idx="48">
                  <c:v>0.2496659048220892</c:v>
                </c:pt>
                <c:pt idx="49">
                  <c:v>0.22788306587380588</c:v>
                </c:pt>
                <c:pt idx="50">
                  <c:v>0.20674833578317209</c:v>
                </c:pt>
                <c:pt idx="51">
                  <c:v>0.18663702938545559</c:v>
                </c:pt>
                <c:pt idx="52">
                  <c:v>0.16780158735749706</c:v>
                </c:pt>
                <c:pt idx="53">
                  <c:v>0.15038908590753605</c:v>
                </c:pt>
                <c:pt idx="54">
                  <c:v>0.13446171682048136</c:v>
                </c:pt>
                <c:pt idx="55">
                  <c:v>0.12001717451358607</c:v>
                </c:pt>
                <c:pt idx="56">
                  <c:v>0.10700705749349003</c:v>
                </c:pt>
                <c:pt idx="57">
                  <c:v>9.5352353202335802E-2</c:v>
                </c:pt>
                <c:pt idx="58">
                  <c:v>8.4955759279737711E-2</c:v>
                </c:pt>
                <c:pt idx="59">
                  <c:v>7.5711018068042424E-2</c:v>
                </c:pt>
                <c:pt idx="60">
                  <c:v>6.7509660663892121E-2</c:v>
                </c:pt>
                <c:pt idx="61">
                  <c:v>6.0245635389509999E-2</c:v>
                </c:pt>
                <c:pt idx="62">
                  <c:v>5.3818288156801806E-2</c:v>
                </c:pt>
                <c:pt idx="63">
                  <c:v>4.8134109759614407E-2</c:v>
                </c:pt>
                <c:pt idx="64">
                  <c:v>4.3107594875663527E-2</c:v>
                </c:pt>
                <c:pt idx="65">
                  <c:v>3.8661485727166892E-2</c:v>
                </c:pt>
                <c:pt idx="66">
                  <c:v>3.4726608402171781E-2</c:v>
                </c:pt>
                <c:pt idx="67">
                  <c:v>3.1241455256556177E-2</c:v>
                </c:pt>
                <c:pt idx="68">
                  <c:v>2.8151623178220599E-2</c:v>
                </c:pt>
                <c:pt idx="69">
                  <c:v>2.5409183884938163E-2</c:v>
                </c:pt>
                <c:pt idx="70">
                  <c:v>2.2972037309241113E-2</c:v>
                </c:pt>
                <c:pt idx="71">
                  <c:v>2.0803280835425226E-2</c:v>
                </c:pt>
                <c:pt idx="72">
                  <c:v>1.8870614158612093E-2</c:v>
                </c:pt>
                <c:pt idx="73">
                  <c:v>1.7145790526981886E-2</c:v>
                </c:pt>
                <c:pt idx="74">
                  <c:v>1.5604119051380424E-2</c:v>
                </c:pt>
                <c:pt idx="75">
                  <c:v>1.4224018801529575E-2</c:v>
                </c:pt>
                <c:pt idx="76">
                  <c:v>1.2986622934728438E-2</c:v>
                </c:pt>
                <c:pt idx="77">
                  <c:v>1.1875429662214266E-2</c:v>
                </c:pt>
                <c:pt idx="78">
                  <c:v>1.0875996116865704E-2</c:v>
                </c:pt>
                <c:pt idx="79">
                  <c:v>9.9756709055488883E-3</c:v>
                </c:pt>
                <c:pt idx="80">
                  <c:v>9.1633611427443893E-3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12-4A36-9A9D-6CCB3EBAE045}"/>
            </c:ext>
          </c:extLst>
        </c:ser>
        <c:ser>
          <c:idx val="3"/>
          <c:order val="3"/>
          <c:tx>
            <c:strRef>
              <c:f>'P60-63'!$F$7</c:f>
              <c:strCache>
                <c:ptCount val="1"/>
                <c:pt idx="0">
                  <c:v>自由度5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'P60-63'!$B$9:$B$89</c:f>
              <c:numCache>
                <c:formatCode>0.0_ 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-2.1</c:v>
                </c:pt>
                <c:pt idx="20">
                  <c:v>-2</c:v>
                </c:pt>
                <c:pt idx="21">
                  <c:v>-1.9</c:v>
                </c:pt>
                <c:pt idx="22">
                  <c:v>-1.8</c:v>
                </c:pt>
                <c:pt idx="23">
                  <c:v>-1.7</c:v>
                </c:pt>
                <c:pt idx="24">
                  <c:v>-1.6</c:v>
                </c:pt>
                <c:pt idx="25">
                  <c:v>-1.5</c:v>
                </c:pt>
                <c:pt idx="26">
                  <c:v>-1.4</c:v>
                </c:pt>
                <c:pt idx="27">
                  <c:v>-1.3</c:v>
                </c:pt>
                <c:pt idx="28">
                  <c:v>-1.2</c:v>
                </c:pt>
                <c:pt idx="29">
                  <c:v>-1.1000000000000001</c:v>
                </c:pt>
                <c:pt idx="30">
                  <c:v>-1</c:v>
                </c:pt>
                <c:pt idx="31">
                  <c:v>-0.9</c:v>
                </c:pt>
                <c:pt idx="32">
                  <c:v>-0.8</c:v>
                </c:pt>
                <c:pt idx="33">
                  <c:v>-0.7</c:v>
                </c:pt>
                <c:pt idx="34">
                  <c:v>-0.6</c:v>
                </c:pt>
                <c:pt idx="35">
                  <c:v>-0.5</c:v>
                </c:pt>
                <c:pt idx="36">
                  <c:v>-0.4</c:v>
                </c:pt>
                <c:pt idx="37">
                  <c:v>-0.3</c:v>
                </c:pt>
                <c:pt idx="38">
                  <c:v>-0.2</c:v>
                </c:pt>
                <c:pt idx="39">
                  <c:v>-0.1</c:v>
                </c:pt>
                <c:pt idx="40">
                  <c:v>0</c:v>
                </c:pt>
                <c:pt idx="41">
                  <c:v>9.9999999999999603E-2</c:v>
                </c:pt>
                <c:pt idx="42">
                  <c:v>0.2</c:v>
                </c:pt>
                <c:pt idx="43">
                  <c:v>0.3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0.8</c:v>
                </c:pt>
                <c:pt idx="49">
                  <c:v>0.9</c:v>
                </c:pt>
                <c:pt idx="50">
                  <c:v>1</c:v>
                </c:pt>
                <c:pt idx="51">
                  <c:v>1.1000000000000001</c:v>
                </c:pt>
                <c:pt idx="52">
                  <c:v>1.2</c:v>
                </c:pt>
                <c:pt idx="53">
                  <c:v>1.3</c:v>
                </c:pt>
                <c:pt idx="54">
                  <c:v>1.4</c:v>
                </c:pt>
                <c:pt idx="55">
                  <c:v>1.50000000000001</c:v>
                </c:pt>
                <c:pt idx="56">
                  <c:v>1.6</c:v>
                </c:pt>
                <c:pt idx="57">
                  <c:v>1.7</c:v>
                </c:pt>
                <c:pt idx="58">
                  <c:v>1.80000000000001</c:v>
                </c:pt>
                <c:pt idx="59">
                  <c:v>1.9000000000000099</c:v>
                </c:pt>
                <c:pt idx="60">
                  <c:v>2.0000000000000102</c:v>
                </c:pt>
                <c:pt idx="61">
                  <c:v>2.1</c:v>
                </c:pt>
                <c:pt idx="62">
                  <c:v>2.2000000000000099</c:v>
                </c:pt>
                <c:pt idx="63">
                  <c:v>2.30000000000001</c:v>
                </c:pt>
                <c:pt idx="64">
                  <c:v>2.4000000000000101</c:v>
                </c:pt>
                <c:pt idx="65">
                  <c:v>2.5000000000000102</c:v>
                </c:pt>
                <c:pt idx="66">
                  <c:v>2.6000000000000099</c:v>
                </c:pt>
                <c:pt idx="67">
                  <c:v>2.7000000000000099</c:v>
                </c:pt>
                <c:pt idx="68">
                  <c:v>2.80000000000001</c:v>
                </c:pt>
                <c:pt idx="69">
                  <c:v>2.9000000000000101</c:v>
                </c:pt>
                <c:pt idx="70">
                  <c:v>3.0000000000000102</c:v>
                </c:pt>
                <c:pt idx="71">
                  <c:v>3.1000000000000099</c:v>
                </c:pt>
                <c:pt idx="72">
                  <c:v>3.2000000000000099</c:v>
                </c:pt>
                <c:pt idx="73">
                  <c:v>3.30000000000001</c:v>
                </c:pt>
                <c:pt idx="74">
                  <c:v>3.4000000000000101</c:v>
                </c:pt>
                <c:pt idx="75">
                  <c:v>3.5000000000000102</c:v>
                </c:pt>
                <c:pt idx="76">
                  <c:v>3.6000000000000099</c:v>
                </c:pt>
                <c:pt idx="77">
                  <c:v>3.7000000000000099</c:v>
                </c:pt>
                <c:pt idx="78">
                  <c:v>3.80000000000001</c:v>
                </c:pt>
                <c:pt idx="79">
                  <c:v>3.9000000000000101</c:v>
                </c:pt>
                <c:pt idx="80">
                  <c:v>4.0000000000000098</c:v>
                </c:pt>
              </c:numCache>
            </c:numRef>
          </c:cat>
          <c:val>
            <c:numRef>
              <c:f>'P60-63'!$F$9:$F$89</c:f>
              <c:numCache>
                <c:formatCode>0.00000_ </c:formatCode>
                <c:ptCount val="81"/>
                <c:pt idx="0">
                  <c:v>5.1237270519179116E-3</c:v>
                </c:pt>
                <c:pt idx="1">
                  <c:v>5.7483728547694009E-3</c:v>
                </c:pt>
                <c:pt idx="2">
                  <c:v>6.458848364369843E-3</c:v>
                </c:pt>
                <c:pt idx="3">
                  <c:v>7.2680175325693956E-3</c:v>
                </c:pt>
                <c:pt idx="4">
                  <c:v>8.1907726871290592E-3</c:v>
                </c:pt>
                <c:pt idx="5">
                  <c:v>9.244354092520923E-3</c:v>
                </c:pt>
                <c:pt idx="6">
                  <c:v>1.0448714749395219E-2</c:v>
                </c:pt>
                <c:pt idx="7">
                  <c:v>1.1826934151171167E-2</c:v>
                </c:pt>
                <c:pt idx="8">
                  <c:v>1.3405683736328885E-2</c:v>
                </c:pt>
                <c:pt idx="9">
                  <c:v>1.5215745044952824E-2</c:v>
                </c:pt>
                <c:pt idx="10">
                  <c:v>1.7292578800222964E-2</c:v>
                </c:pt>
                <c:pt idx="11">
                  <c:v>1.9676938890598517E-2</c:v>
                </c:pt>
                <c:pt idx="12">
                  <c:v>2.2415519021677269E-2</c:v>
                </c:pt>
                <c:pt idx="13">
                  <c:v>2.5561611020544554E-2</c:v>
                </c:pt>
                <c:pt idx="14">
                  <c:v>2.9175741685939279E-2</c:v>
                </c:pt>
                <c:pt idx="15">
                  <c:v>3.3326238887022831E-2</c:v>
                </c:pt>
                <c:pt idx="16">
                  <c:v>3.8089656526431967E-2</c:v>
                </c:pt>
                <c:pt idx="17">
                  <c:v>4.355096135044003E-2</c:v>
                </c:pt>
                <c:pt idx="18">
                  <c:v>4.9803352151145085E-2</c:v>
                </c:pt>
                <c:pt idx="19">
                  <c:v>5.6947544172170565E-2</c:v>
                </c:pt>
                <c:pt idx="20">
                  <c:v>6.5090310326216497E-2</c:v>
                </c:pt>
                <c:pt idx="21">
                  <c:v>7.4342030033196185E-2</c:v>
                </c:pt>
                <c:pt idx="22">
                  <c:v>8.4812962896903751E-2</c:v>
                </c:pt>
                <c:pt idx="23">
                  <c:v>9.6607948713911859E-2</c:v>
                </c:pt>
                <c:pt idx="24">
                  <c:v>0.10981925265599095</c:v>
                </c:pt>
                <c:pt idx="25">
                  <c:v>0.12451734464635514</c:v>
                </c:pt>
                <c:pt idx="26">
                  <c:v>0.14073954789491464</c:v>
                </c:pt>
                <c:pt idx="27">
                  <c:v>0.15847673572898244</c:v>
                </c:pt>
                <c:pt idx="28">
                  <c:v>0.17765861346493556</c:v>
                </c:pt>
                <c:pt idx="29">
                  <c:v>0.19813859080334625</c:v>
                </c:pt>
                <c:pt idx="30">
                  <c:v>0.2196797973509807</c:v>
                </c:pt>
                <c:pt idx="31">
                  <c:v>0.24194434361358991</c:v>
                </c:pt>
                <c:pt idx="32">
                  <c:v>0.26448835680795757</c:v>
                </c:pt>
                <c:pt idx="33">
                  <c:v>0.28676545757669797</c:v>
                </c:pt>
                <c:pt idx="34">
                  <c:v>0.30814100972341996</c:v>
                </c:pt>
                <c:pt idx="35">
                  <c:v>0.32791853132274656</c:v>
                </c:pt>
                <c:pt idx="36">
                  <c:v>0.34537807575273344</c:v>
                </c:pt>
                <c:pt idx="37">
                  <c:v>0.35982432834900979</c:v>
                </c:pt>
                <c:pt idx="38">
                  <c:v>0.37063997771396962</c:v>
                </c:pt>
                <c:pt idx="39">
                  <c:v>0.37733812996643123</c:v>
                </c:pt>
                <c:pt idx="40">
                  <c:v>0.37960668982249451</c:v>
                </c:pt>
                <c:pt idx="41">
                  <c:v>0.37733812996643129</c:v>
                </c:pt>
                <c:pt idx="42">
                  <c:v>0.37063997771396962</c:v>
                </c:pt>
                <c:pt idx="43">
                  <c:v>0.35982432834900979</c:v>
                </c:pt>
                <c:pt idx="44">
                  <c:v>0.34537807575273344</c:v>
                </c:pt>
                <c:pt idx="45">
                  <c:v>0.32791853132274656</c:v>
                </c:pt>
                <c:pt idx="46">
                  <c:v>0.30814100972341996</c:v>
                </c:pt>
                <c:pt idx="47">
                  <c:v>0.28676545757669797</c:v>
                </c:pt>
                <c:pt idx="48">
                  <c:v>0.26448835680795757</c:v>
                </c:pt>
                <c:pt idx="49">
                  <c:v>0.24194434361358991</c:v>
                </c:pt>
                <c:pt idx="50">
                  <c:v>0.2196797973509807</c:v>
                </c:pt>
                <c:pt idx="51">
                  <c:v>0.19813859080334625</c:v>
                </c:pt>
                <c:pt idx="52">
                  <c:v>0.17765861346493556</c:v>
                </c:pt>
                <c:pt idx="53">
                  <c:v>0.15847673572898244</c:v>
                </c:pt>
                <c:pt idx="54">
                  <c:v>0.14073954789491464</c:v>
                </c:pt>
                <c:pt idx="55">
                  <c:v>0.12451734464635361</c:v>
                </c:pt>
                <c:pt idx="56">
                  <c:v>0.10981925265599095</c:v>
                </c:pt>
                <c:pt idx="57">
                  <c:v>9.6607948713911859E-2</c:v>
                </c:pt>
                <c:pt idx="58">
                  <c:v>8.4812962896902641E-2</c:v>
                </c:pt>
                <c:pt idx="59">
                  <c:v>7.4342030033195269E-2</c:v>
                </c:pt>
                <c:pt idx="60">
                  <c:v>6.5090310326215595E-2</c:v>
                </c:pt>
                <c:pt idx="61">
                  <c:v>5.6947544172170565E-2</c:v>
                </c:pt>
                <c:pt idx="62">
                  <c:v>4.980335215114446E-2</c:v>
                </c:pt>
                <c:pt idx="63">
                  <c:v>4.3550961350439413E-2</c:v>
                </c:pt>
                <c:pt idx="64">
                  <c:v>3.8089656526431447E-2</c:v>
                </c:pt>
                <c:pt idx="65">
                  <c:v>3.332623888702238E-2</c:v>
                </c:pt>
                <c:pt idx="66">
                  <c:v>2.9175741685938925E-2</c:v>
                </c:pt>
                <c:pt idx="67">
                  <c:v>2.5561611020544231E-2</c:v>
                </c:pt>
                <c:pt idx="68">
                  <c:v>2.2415519021676968E-2</c:v>
                </c:pt>
                <c:pt idx="69">
                  <c:v>1.9676938890598256E-2</c:v>
                </c:pt>
                <c:pt idx="70">
                  <c:v>1.7292578800222735E-2</c:v>
                </c:pt>
                <c:pt idx="71">
                  <c:v>1.5215745044952635E-2</c:v>
                </c:pt>
                <c:pt idx="72">
                  <c:v>1.3405683736328717E-2</c:v>
                </c:pt>
                <c:pt idx="73">
                  <c:v>1.1826934151171017E-2</c:v>
                </c:pt>
                <c:pt idx="74">
                  <c:v>1.0448714749395085E-2</c:v>
                </c:pt>
                <c:pt idx="75">
                  <c:v>9.2443540925208068E-3</c:v>
                </c:pt>
                <c:pt idx="76">
                  <c:v>8.1907726871289655E-3</c:v>
                </c:pt>
                <c:pt idx="77">
                  <c:v>7.2680175325693106E-3</c:v>
                </c:pt>
                <c:pt idx="78">
                  <c:v>6.4588483643697649E-3</c:v>
                </c:pt>
                <c:pt idx="79">
                  <c:v>5.7483728547693316E-3</c:v>
                </c:pt>
                <c:pt idx="80">
                  <c:v>5.1237270519178578E-3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12-4A36-9A9D-6CCB3EBAE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2616928"/>
        <c:axId val="2133488224"/>
      </c:lineChart>
      <c:catAx>
        <c:axId val="14426169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33488224"/>
        <c:crosses val="autoZero"/>
        <c:auto val="1"/>
        <c:lblAlgn val="ctr"/>
        <c:lblOffset val="100"/>
        <c:tickLblSkip val="20"/>
        <c:tickMarkSkip val="200"/>
        <c:noMultiLvlLbl val="0"/>
      </c:catAx>
      <c:valAx>
        <c:axId val="2133488224"/>
        <c:scaling>
          <c:orientation val="minMax"/>
        </c:scaling>
        <c:delete val="1"/>
        <c:axPos val="r"/>
        <c:numFmt formatCode="0.00000_ " sourceLinked="1"/>
        <c:majorTickMark val="none"/>
        <c:minorTickMark val="none"/>
        <c:tickLblPos val="none"/>
        <c:crossAx val="144261692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P63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'P60-63'!$C$7</c:f>
              <c:strCache>
                <c:ptCount val="1"/>
                <c:pt idx="0">
                  <c:v>正規分布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'P60-63'!$B$9:$B$89</c:f>
              <c:numCache>
                <c:formatCode>0.0_ 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-2.1</c:v>
                </c:pt>
                <c:pt idx="20">
                  <c:v>-2</c:v>
                </c:pt>
                <c:pt idx="21">
                  <c:v>-1.9</c:v>
                </c:pt>
                <c:pt idx="22">
                  <c:v>-1.8</c:v>
                </c:pt>
                <c:pt idx="23">
                  <c:v>-1.7</c:v>
                </c:pt>
                <c:pt idx="24">
                  <c:v>-1.6</c:v>
                </c:pt>
                <c:pt idx="25">
                  <c:v>-1.5</c:v>
                </c:pt>
                <c:pt idx="26">
                  <c:v>-1.4</c:v>
                </c:pt>
                <c:pt idx="27">
                  <c:v>-1.3</c:v>
                </c:pt>
                <c:pt idx="28">
                  <c:v>-1.2</c:v>
                </c:pt>
                <c:pt idx="29">
                  <c:v>-1.1000000000000001</c:v>
                </c:pt>
                <c:pt idx="30">
                  <c:v>-1</c:v>
                </c:pt>
                <c:pt idx="31">
                  <c:v>-0.9</c:v>
                </c:pt>
                <c:pt idx="32">
                  <c:v>-0.8</c:v>
                </c:pt>
                <c:pt idx="33">
                  <c:v>-0.7</c:v>
                </c:pt>
                <c:pt idx="34">
                  <c:v>-0.6</c:v>
                </c:pt>
                <c:pt idx="35">
                  <c:v>-0.5</c:v>
                </c:pt>
                <c:pt idx="36">
                  <c:v>-0.4</c:v>
                </c:pt>
                <c:pt idx="37">
                  <c:v>-0.3</c:v>
                </c:pt>
                <c:pt idx="38">
                  <c:v>-0.2</c:v>
                </c:pt>
                <c:pt idx="39">
                  <c:v>-0.1</c:v>
                </c:pt>
                <c:pt idx="40">
                  <c:v>0</c:v>
                </c:pt>
                <c:pt idx="41">
                  <c:v>9.9999999999999603E-2</c:v>
                </c:pt>
                <c:pt idx="42">
                  <c:v>0.2</c:v>
                </c:pt>
                <c:pt idx="43">
                  <c:v>0.3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0.8</c:v>
                </c:pt>
                <c:pt idx="49">
                  <c:v>0.9</c:v>
                </c:pt>
                <c:pt idx="50">
                  <c:v>1</c:v>
                </c:pt>
                <c:pt idx="51">
                  <c:v>1.1000000000000001</c:v>
                </c:pt>
                <c:pt idx="52">
                  <c:v>1.2</c:v>
                </c:pt>
                <c:pt idx="53">
                  <c:v>1.3</c:v>
                </c:pt>
                <c:pt idx="54">
                  <c:v>1.4</c:v>
                </c:pt>
                <c:pt idx="55">
                  <c:v>1.50000000000001</c:v>
                </c:pt>
                <c:pt idx="56">
                  <c:v>1.6</c:v>
                </c:pt>
                <c:pt idx="57">
                  <c:v>1.7</c:v>
                </c:pt>
                <c:pt idx="58">
                  <c:v>1.80000000000001</c:v>
                </c:pt>
                <c:pt idx="59">
                  <c:v>1.9000000000000099</c:v>
                </c:pt>
                <c:pt idx="60">
                  <c:v>2.0000000000000102</c:v>
                </c:pt>
                <c:pt idx="61">
                  <c:v>2.1</c:v>
                </c:pt>
                <c:pt idx="62">
                  <c:v>2.2000000000000099</c:v>
                </c:pt>
                <c:pt idx="63">
                  <c:v>2.30000000000001</c:v>
                </c:pt>
                <c:pt idx="64">
                  <c:v>2.4000000000000101</c:v>
                </c:pt>
                <c:pt idx="65">
                  <c:v>2.5000000000000102</c:v>
                </c:pt>
                <c:pt idx="66">
                  <c:v>2.6000000000000099</c:v>
                </c:pt>
                <c:pt idx="67">
                  <c:v>2.7000000000000099</c:v>
                </c:pt>
                <c:pt idx="68">
                  <c:v>2.80000000000001</c:v>
                </c:pt>
                <c:pt idx="69">
                  <c:v>2.9000000000000101</c:v>
                </c:pt>
                <c:pt idx="70">
                  <c:v>3.0000000000000102</c:v>
                </c:pt>
                <c:pt idx="71">
                  <c:v>3.1000000000000099</c:v>
                </c:pt>
                <c:pt idx="72">
                  <c:v>3.2000000000000099</c:v>
                </c:pt>
                <c:pt idx="73">
                  <c:v>3.30000000000001</c:v>
                </c:pt>
                <c:pt idx="74">
                  <c:v>3.4000000000000101</c:v>
                </c:pt>
                <c:pt idx="75">
                  <c:v>3.5000000000000102</c:v>
                </c:pt>
                <c:pt idx="76">
                  <c:v>3.6000000000000099</c:v>
                </c:pt>
                <c:pt idx="77">
                  <c:v>3.7000000000000099</c:v>
                </c:pt>
                <c:pt idx="78">
                  <c:v>3.80000000000001</c:v>
                </c:pt>
                <c:pt idx="79">
                  <c:v>3.9000000000000101</c:v>
                </c:pt>
                <c:pt idx="80">
                  <c:v>4.0000000000000098</c:v>
                </c:pt>
              </c:numCache>
            </c:numRef>
          </c:cat>
          <c:val>
            <c:numRef>
              <c:f>'P60-63'!$C$9:$C$89</c:f>
              <c:numCache>
                <c:formatCode>0.00000_ </c:formatCode>
                <c:ptCount val="81"/>
                <c:pt idx="0">
                  <c:v>1.3383022576488537E-4</c:v>
                </c:pt>
                <c:pt idx="1">
                  <c:v>1.9865547139277272E-4</c:v>
                </c:pt>
                <c:pt idx="2">
                  <c:v>2.9194692579146027E-4</c:v>
                </c:pt>
                <c:pt idx="3">
                  <c:v>4.2478027055075143E-4</c:v>
                </c:pt>
                <c:pt idx="4">
                  <c:v>6.119019301137719E-4</c:v>
                </c:pt>
                <c:pt idx="5">
                  <c:v>8.7268269504576015E-4</c:v>
                </c:pt>
                <c:pt idx="6">
                  <c:v>1.2322191684730199E-3</c:v>
                </c:pt>
                <c:pt idx="7">
                  <c:v>1.7225689390536812E-3</c:v>
                </c:pt>
                <c:pt idx="8">
                  <c:v>2.3840882014648404E-3</c:v>
                </c:pt>
                <c:pt idx="9">
                  <c:v>3.2668190561999182E-3</c:v>
                </c:pt>
                <c:pt idx="10">
                  <c:v>4.4318484119380075E-3</c:v>
                </c:pt>
                <c:pt idx="11">
                  <c:v>5.9525324197758538E-3</c:v>
                </c:pt>
                <c:pt idx="12">
                  <c:v>7.9154515829799686E-3</c:v>
                </c:pt>
                <c:pt idx="13">
                  <c:v>1.0420934814422592E-2</c:v>
                </c:pt>
                <c:pt idx="14">
                  <c:v>1.3582969233685613E-2</c:v>
                </c:pt>
                <c:pt idx="15">
                  <c:v>1.752830049356854E-2</c:v>
                </c:pt>
                <c:pt idx="16">
                  <c:v>2.2394530294842899E-2</c:v>
                </c:pt>
                <c:pt idx="17">
                  <c:v>2.8327037741601186E-2</c:v>
                </c:pt>
                <c:pt idx="18">
                  <c:v>3.5474592846231424E-2</c:v>
                </c:pt>
                <c:pt idx="19">
                  <c:v>4.3983595980427191E-2</c:v>
                </c:pt>
                <c:pt idx="20">
                  <c:v>5.3990966513188063E-2</c:v>
                </c:pt>
                <c:pt idx="21">
                  <c:v>6.5615814774676595E-2</c:v>
                </c:pt>
                <c:pt idx="22">
                  <c:v>7.8950158300894149E-2</c:v>
                </c:pt>
                <c:pt idx="23">
                  <c:v>9.4049077376886947E-2</c:v>
                </c:pt>
                <c:pt idx="24">
                  <c:v>0.11092083467945554</c:v>
                </c:pt>
                <c:pt idx="25">
                  <c:v>0.12951759566589174</c:v>
                </c:pt>
                <c:pt idx="26">
                  <c:v>0.14972746563574488</c:v>
                </c:pt>
                <c:pt idx="27">
                  <c:v>0.17136859204780736</c:v>
                </c:pt>
                <c:pt idx="28">
                  <c:v>0.19418605498321295</c:v>
                </c:pt>
                <c:pt idx="29">
                  <c:v>0.21785217703255053</c:v>
                </c:pt>
                <c:pt idx="30">
                  <c:v>0.24197072451914337</c:v>
                </c:pt>
                <c:pt idx="31">
                  <c:v>0.26608524989875482</c:v>
                </c:pt>
                <c:pt idx="32">
                  <c:v>0.28969155276148273</c:v>
                </c:pt>
                <c:pt idx="33">
                  <c:v>0.31225393336676127</c:v>
                </c:pt>
                <c:pt idx="34">
                  <c:v>0.33322460289179967</c:v>
                </c:pt>
                <c:pt idx="35">
                  <c:v>0.35206532676429952</c:v>
                </c:pt>
                <c:pt idx="36">
                  <c:v>0.36827014030332333</c:v>
                </c:pt>
                <c:pt idx="37">
                  <c:v>0.38138781546052414</c:v>
                </c:pt>
                <c:pt idx="38">
                  <c:v>0.39104269397545588</c:v>
                </c:pt>
                <c:pt idx="39">
                  <c:v>0.39695254747701181</c:v>
                </c:pt>
                <c:pt idx="40">
                  <c:v>0.3989422804014327</c:v>
                </c:pt>
                <c:pt idx="41">
                  <c:v>0.39695254747701181</c:v>
                </c:pt>
                <c:pt idx="42">
                  <c:v>0.39104269397545588</c:v>
                </c:pt>
                <c:pt idx="43">
                  <c:v>0.38138781546052414</c:v>
                </c:pt>
                <c:pt idx="44">
                  <c:v>0.36827014030332333</c:v>
                </c:pt>
                <c:pt idx="45">
                  <c:v>0.35206532676429952</c:v>
                </c:pt>
                <c:pt idx="46">
                  <c:v>0.33322460289179967</c:v>
                </c:pt>
                <c:pt idx="47">
                  <c:v>0.31225393336676127</c:v>
                </c:pt>
                <c:pt idx="48">
                  <c:v>0.28969155276148273</c:v>
                </c:pt>
                <c:pt idx="49">
                  <c:v>0.26608524989875482</c:v>
                </c:pt>
                <c:pt idx="50">
                  <c:v>0.24197072451914337</c:v>
                </c:pt>
                <c:pt idx="51">
                  <c:v>0.21785217703255053</c:v>
                </c:pt>
                <c:pt idx="52">
                  <c:v>0.19418605498321295</c:v>
                </c:pt>
                <c:pt idx="53">
                  <c:v>0.17136859204780736</c:v>
                </c:pt>
                <c:pt idx="54">
                  <c:v>0.14972746563574488</c:v>
                </c:pt>
                <c:pt idx="55">
                  <c:v>0.1295175956658898</c:v>
                </c:pt>
                <c:pt idx="56">
                  <c:v>0.11092083467945554</c:v>
                </c:pt>
                <c:pt idx="57">
                  <c:v>9.4049077376886947E-2</c:v>
                </c:pt>
                <c:pt idx="58">
                  <c:v>7.8950158300892734E-2</c:v>
                </c:pt>
                <c:pt idx="59">
                  <c:v>6.561581477467536E-2</c:v>
                </c:pt>
                <c:pt idx="60">
                  <c:v>5.3990966513186953E-2</c:v>
                </c:pt>
                <c:pt idx="61">
                  <c:v>4.3983595980427191E-2</c:v>
                </c:pt>
                <c:pt idx="62">
                  <c:v>3.5474592846230668E-2</c:v>
                </c:pt>
                <c:pt idx="63">
                  <c:v>2.8327037741600516E-2</c:v>
                </c:pt>
                <c:pt idx="64">
                  <c:v>2.2394530294842355E-2</c:v>
                </c:pt>
                <c:pt idx="65">
                  <c:v>1.7528300493568086E-2</c:v>
                </c:pt>
                <c:pt idx="66">
                  <c:v>1.3582969233685271E-2</c:v>
                </c:pt>
                <c:pt idx="67">
                  <c:v>1.0420934814422318E-2</c:v>
                </c:pt>
                <c:pt idx="68">
                  <c:v>7.915451582979743E-3</c:v>
                </c:pt>
                <c:pt idx="69">
                  <c:v>5.9525324197756795E-3</c:v>
                </c:pt>
                <c:pt idx="70">
                  <c:v>4.431848411937874E-3</c:v>
                </c:pt>
                <c:pt idx="71">
                  <c:v>3.2668190561998202E-3</c:v>
                </c:pt>
                <c:pt idx="72">
                  <c:v>2.3840882014647662E-3</c:v>
                </c:pt>
                <c:pt idx="73">
                  <c:v>1.7225689390536229E-3</c:v>
                </c:pt>
                <c:pt idx="74">
                  <c:v>1.2322191684729772E-3</c:v>
                </c:pt>
                <c:pt idx="75">
                  <c:v>8.7268269504572915E-4</c:v>
                </c:pt>
                <c:pt idx="76">
                  <c:v>6.1190193011375076E-4</c:v>
                </c:pt>
                <c:pt idx="77">
                  <c:v>4.2478027055073593E-4</c:v>
                </c:pt>
                <c:pt idx="78">
                  <c:v>2.919469257914491E-4</c:v>
                </c:pt>
                <c:pt idx="79">
                  <c:v>1.9865547139276475E-4</c:v>
                </c:pt>
                <c:pt idx="80">
                  <c:v>1.3383022576488014E-4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D3-4396-AF53-ED88C68CE09C}"/>
            </c:ext>
          </c:extLst>
        </c:ser>
        <c:ser>
          <c:idx val="1"/>
          <c:order val="1"/>
          <c:tx>
            <c:strRef>
              <c:f>'P60-63'!$G$7</c:f>
              <c:strCache>
                <c:ptCount val="1"/>
                <c:pt idx="0">
                  <c:v>自由度19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'P60-63'!$B$9:$B$89</c:f>
              <c:numCache>
                <c:formatCode>0.0_ 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-2.1</c:v>
                </c:pt>
                <c:pt idx="20">
                  <c:v>-2</c:v>
                </c:pt>
                <c:pt idx="21">
                  <c:v>-1.9</c:v>
                </c:pt>
                <c:pt idx="22">
                  <c:v>-1.8</c:v>
                </c:pt>
                <c:pt idx="23">
                  <c:v>-1.7</c:v>
                </c:pt>
                <c:pt idx="24">
                  <c:v>-1.6</c:v>
                </c:pt>
                <c:pt idx="25">
                  <c:v>-1.5</c:v>
                </c:pt>
                <c:pt idx="26">
                  <c:v>-1.4</c:v>
                </c:pt>
                <c:pt idx="27">
                  <c:v>-1.3</c:v>
                </c:pt>
                <c:pt idx="28">
                  <c:v>-1.2</c:v>
                </c:pt>
                <c:pt idx="29">
                  <c:v>-1.1000000000000001</c:v>
                </c:pt>
                <c:pt idx="30">
                  <c:v>-1</c:v>
                </c:pt>
                <c:pt idx="31">
                  <c:v>-0.9</c:v>
                </c:pt>
                <c:pt idx="32">
                  <c:v>-0.8</c:v>
                </c:pt>
                <c:pt idx="33">
                  <c:v>-0.7</c:v>
                </c:pt>
                <c:pt idx="34">
                  <c:v>-0.6</c:v>
                </c:pt>
                <c:pt idx="35">
                  <c:v>-0.5</c:v>
                </c:pt>
                <c:pt idx="36">
                  <c:v>-0.4</c:v>
                </c:pt>
                <c:pt idx="37">
                  <c:v>-0.3</c:v>
                </c:pt>
                <c:pt idx="38">
                  <c:v>-0.2</c:v>
                </c:pt>
                <c:pt idx="39">
                  <c:v>-0.1</c:v>
                </c:pt>
                <c:pt idx="40">
                  <c:v>0</c:v>
                </c:pt>
                <c:pt idx="41">
                  <c:v>9.9999999999999603E-2</c:v>
                </c:pt>
                <c:pt idx="42">
                  <c:v>0.2</c:v>
                </c:pt>
                <c:pt idx="43">
                  <c:v>0.3</c:v>
                </c:pt>
                <c:pt idx="44">
                  <c:v>0.4</c:v>
                </c:pt>
                <c:pt idx="45">
                  <c:v>0.5</c:v>
                </c:pt>
                <c:pt idx="46">
                  <c:v>0.6</c:v>
                </c:pt>
                <c:pt idx="47">
                  <c:v>0.7</c:v>
                </c:pt>
                <c:pt idx="48">
                  <c:v>0.8</c:v>
                </c:pt>
                <c:pt idx="49">
                  <c:v>0.9</c:v>
                </c:pt>
                <c:pt idx="50">
                  <c:v>1</c:v>
                </c:pt>
                <c:pt idx="51">
                  <c:v>1.1000000000000001</c:v>
                </c:pt>
                <c:pt idx="52">
                  <c:v>1.2</c:v>
                </c:pt>
                <c:pt idx="53">
                  <c:v>1.3</c:v>
                </c:pt>
                <c:pt idx="54">
                  <c:v>1.4</c:v>
                </c:pt>
                <c:pt idx="55">
                  <c:v>1.50000000000001</c:v>
                </c:pt>
                <c:pt idx="56">
                  <c:v>1.6</c:v>
                </c:pt>
                <c:pt idx="57">
                  <c:v>1.7</c:v>
                </c:pt>
                <c:pt idx="58">
                  <c:v>1.80000000000001</c:v>
                </c:pt>
                <c:pt idx="59">
                  <c:v>1.9000000000000099</c:v>
                </c:pt>
                <c:pt idx="60">
                  <c:v>2.0000000000000102</c:v>
                </c:pt>
                <c:pt idx="61">
                  <c:v>2.1</c:v>
                </c:pt>
                <c:pt idx="62">
                  <c:v>2.2000000000000099</c:v>
                </c:pt>
                <c:pt idx="63">
                  <c:v>2.30000000000001</c:v>
                </c:pt>
                <c:pt idx="64">
                  <c:v>2.4000000000000101</c:v>
                </c:pt>
                <c:pt idx="65">
                  <c:v>2.5000000000000102</c:v>
                </c:pt>
                <c:pt idx="66">
                  <c:v>2.6000000000000099</c:v>
                </c:pt>
                <c:pt idx="67">
                  <c:v>2.7000000000000099</c:v>
                </c:pt>
                <c:pt idx="68">
                  <c:v>2.80000000000001</c:v>
                </c:pt>
                <c:pt idx="69">
                  <c:v>2.9000000000000101</c:v>
                </c:pt>
                <c:pt idx="70">
                  <c:v>3.0000000000000102</c:v>
                </c:pt>
                <c:pt idx="71">
                  <c:v>3.1000000000000099</c:v>
                </c:pt>
                <c:pt idx="72">
                  <c:v>3.2000000000000099</c:v>
                </c:pt>
                <c:pt idx="73">
                  <c:v>3.30000000000001</c:v>
                </c:pt>
                <c:pt idx="74">
                  <c:v>3.4000000000000101</c:v>
                </c:pt>
                <c:pt idx="75">
                  <c:v>3.5000000000000102</c:v>
                </c:pt>
                <c:pt idx="76">
                  <c:v>3.6000000000000099</c:v>
                </c:pt>
                <c:pt idx="77">
                  <c:v>3.7000000000000099</c:v>
                </c:pt>
                <c:pt idx="78">
                  <c:v>3.80000000000001</c:v>
                </c:pt>
                <c:pt idx="79">
                  <c:v>3.9000000000000101</c:v>
                </c:pt>
                <c:pt idx="80">
                  <c:v>4.0000000000000098</c:v>
                </c:pt>
              </c:numCache>
            </c:numRef>
          </c:cat>
          <c:val>
            <c:numRef>
              <c:f>'P60-63'!$G$9:$G$89</c:f>
              <c:numCache>
                <c:formatCode>0.00000_ </c:formatCode>
                <c:ptCount val="81"/>
                <c:pt idx="0">
                  <c:v>8.7509229562641848E-4</c:v>
                </c:pt>
                <c:pt idx="1">
                  <c:v>1.099521084780419E-3</c:v>
                </c:pt>
                <c:pt idx="2">
                  <c:v>1.380611911827563E-3</c:v>
                </c:pt>
                <c:pt idx="3">
                  <c:v>1.7321484039813681E-3</c:v>
                </c:pt>
                <c:pt idx="4">
                  <c:v>2.1710338625362965E-3</c:v>
                </c:pt>
                <c:pt idx="5">
                  <c:v>2.7179038385071342E-3</c:v>
                </c:pt>
                <c:pt idx="6">
                  <c:v>3.3978234145717323E-3</c:v>
                </c:pt>
                <c:pt idx="7">
                  <c:v>4.2410671948171644E-3</c:v>
                </c:pt>
                <c:pt idx="8">
                  <c:v>5.2839733789948277E-3</c:v>
                </c:pt>
                <c:pt idx="9">
                  <c:v>6.5698541102109697E-3</c:v>
                </c:pt>
                <c:pt idx="10">
                  <c:v>8.1499320978896585E-3</c:v>
                </c:pt>
                <c:pt idx="11">
                  <c:v>1.0084258001938334E-2</c:v>
                </c:pt>
                <c:pt idx="12">
                  <c:v>1.2442544104229521E-2</c:v>
                </c:pt>
                <c:pt idx="13">
                  <c:v>1.5304827630054169E-2</c:v>
                </c:pt>
                <c:pt idx="14">
                  <c:v>1.8761852481682013E-2</c:v>
                </c:pt>
                <c:pt idx="15">
                  <c:v>2.2915032590837176E-2</c:v>
                </c:pt>
                <c:pt idx="16">
                  <c:v>2.787583596925066E-2</c:v>
                </c:pt>
                <c:pt idx="17">
                  <c:v>3.3764409261344761E-2</c:v>
                </c:pt>
                <c:pt idx="18">
                  <c:v>4.0707252694347502E-2</c:v>
                </c:pt>
                <c:pt idx="19">
                  <c:v>4.8833760265773837E-2</c:v>
                </c:pt>
                <c:pt idx="20">
                  <c:v>5.8271465915450411E-2</c:v>
                </c:pt>
                <c:pt idx="21">
                  <c:v>6.9139889378201369E-2</c:v>
                </c:pt>
                <c:pt idx="22">
                  <c:v>8.1542960461933309E-2</c:v>
                </c:pt>
                <c:pt idx="23">
                  <c:v>9.5560120369123938E-2</c:v>
                </c:pt>
                <c:pt idx="24">
                  <c:v>0.11123635223869489</c:v>
                </c:pt>
                <c:pt idx="25">
                  <c:v>0.1285715737864549</c:v>
                </c:pt>
                <c:pt idx="26">
                  <c:v>0.14751001958969082</c:v>
                </c:pt>
                <c:pt idx="27">
                  <c:v>0.1679304288839252</c:v>
                </c:pt>
                <c:pt idx="28">
                  <c:v>0.18963800993470459</c:v>
                </c:pt>
                <c:pt idx="29">
                  <c:v>0.2123592430551835</c:v>
                </c:pt>
                <c:pt idx="30">
                  <c:v>0.2357405797052903</c:v>
                </c:pt>
                <c:pt idx="31">
                  <c:v>0.25935196834969348</c:v>
                </c:pt>
                <c:pt idx="32">
                  <c:v>0.28269587358828024</c:v>
                </c:pt>
                <c:pt idx="33">
                  <c:v>0.30522205540888397</c:v>
                </c:pt>
                <c:pt idx="34">
                  <c:v>0.32634786367331781</c:v>
                </c:pt>
                <c:pt idx="35">
                  <c:v>0.34548322530329595</c:v>
                </c:pt>
                <c:pt idx="36">
                  <c:v>0.36205892397661432</c:v>
                </c:pt>
                <c:pt idx="37">
                  <c:v>0.37555627245627343</c:v>
                </c:pt>
                <c:pt idx="38">
                  <c:v>0.38553593443319562</c:v>
                </c:pt>
                <c:pt idx="39">
                  <c:v>0.39166353119535768</c:v>
                </c:pt>
                <c:pt idx="40">
                  <c:v>0.39372980729260365</c:v>
                </c:pt>
                <c:pt idx="41">
                  <c:v>0.39166353119535768</c:v>
                </c:pt>
                <c:pt idx="42">
                  <c:v>0.38553593443319562</c:v>
                </c:pt>
                <c:pt idx="43">
                  <c:v>0.37555627245627343</c:v>
                </c:pt>
                <c:pt idx="44">
                  <c:v>0.36205892397661432</c:v>
                </c:pt>
                <c:pt idx="45">
                  <c:v>0.34548322530329595</c:v>
                </c:pt>
                <c:pt idx="46">
                  <c:v>0.32634786367331781</c:v>
                </c:pt>
                <c:pt idx="47">
                  <c:v>0.30522205540888397</c:v>
                </c:pt>
                <c:pt idx="48">
                  <c:v>0.28269587358828024</c:v>
                </c:pt>
                <c:pt idx="49">
                  <c:v>0.25935196834969348</c:v>
                </c:pt>
                <c:pt idx="50">
                  <c:v>0.2357405797052903</c:v>
                </c:pt>
                <c:pt idx="51">
                  <c:v>0.2123592430551835</c:v>
                </c:pt>
                <c:pt idx="52">
                  <c:v>0.18963800993470459</c:v>
                </c:pt>
                <c:pt idx="53">
                  <c:v>0.1679304288839252</c:v>
                </c:pt>
                <c:pt idx="54">
                  <c:v>0.14751001958969082</c:v>
                </c:pt>
                <c:pt idx="55">
                  <c:v>0.12857157378645306</c:v>
                </c:pt>
                <c:pt idx="56">
                  <c:v>0.11123635223869489</c:v>
                </c:pt>
                <c:pt idx="57">
                  <c:v>9.5560120369123938E-2</c:v>
                </c:pt>
                <c:pt idx="58">
                  <c:v>8.1542960461931976E-2</c:v>
                </c:pt>
                <c:pt idx="59">
                  <c:v>6.9139889378200231E-2</c:v>
                </c:pt>
                <c:pt idx="60">
                  <c:v>5.8271465915449377E-2</c:v>
                </c:pt>
                <c:pt idx="61">
                  <c:v>4.8833760265773837E-2</c:v>
                </c:pt>
                <c:pt idx="62">
                  <c:v>4.0707252694346781E-2</c:v>
                </c:pt>
                <c:pt idx="63">
                  <c:v>3.3764409261344101E-2</c:v>
                </c:pt>
                <c:pt idx="64">
                  <c:v>2.7875835969250112E-2</c:v>
                </c:pt>
                <c:pt idx="65">
                  <c:v>2.2915032590836694E-2</c:v>
                </c:pt>
                <c:pt idx="66">
                  <c:v>1.8761852481681645E-2</c:v>
                </c:pt>
                <c:pt idx="67">
                  <c:v>1.530482763005387E-2</c:v>
                </c:pt>
                <c:pt idx="68">
                  <c:v>1.244254410422926E-2</c:v>
                </c:pt>
                <c:pt idx="69">
                  <c:v>1.0084258001938125E-2</c:v>
                </c:pt>
                <c:pt idx="70">
                  <c:v>8.1499320978894868E-3</c:v>
                </c:pt>
                <c:pt idx="71">
                  <c:v>6.5698541102108274E-3</c:v>
                </c:pt>
                <c:pt idx="72">
                  <c:v>5.2839733789947132E-3</c:v>
                </c:pt>
                <c:pt idx="73">
                  <c:v>4.2410671948170621E-3</c:v>
                </c:pt>
                <c:pt idx="74">
                  <c:v>3.3978234145716599E-3</c:v>
                </c:pt>
                <c:pt idx="75">
                  <c:v>2.7179038385070739E-3</c:v>
                </c:pt>
                <c:pt idx="76">
                  <c:v>2.1710338625362492E-3</c:v>
                </c:pt>
                <c:pt idx="77">
                  <c:v>1.7321484039813317E-3</c:v>
                </c:pt>
                <c:pt idx="78">
                  <c:v>1.380611911827532E-3</c:v>
                </c:pt>
                <c:pt idx="79">
                  <c:v>1.0995210847803943E-3</c:v>
                </c:pt>
                <c:pt idx="80">
                  <c:v>8.7509229562639831E-4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D3-4396-AF53-ED88C68CE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4072624"/>
        <c:axId val="1164073104"/>
      </c:lineChart>
      <c:catAx>
        <c:axId val="1164072624"/>
        <c:scaling>
          <c:orientation val="minMax"/>
        </c:scaling>
        <c:delete val="0"/>
        <c:axPos val="b"/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64073104"/>
        <c:crosses val="autoZero"/>
        <c:auto val="1"/>
        <c:lblAlgn val="ctr"/>
        <c:lblOffset val="100"/>
        <c:tickLblSkip val="10"/>
        <c:noMultiLvlLbl val="0"/>
      </c:catAx>
      <c:valAx>
        <c:axId val="1164073104"/>
        <c:scaling>
          <c:orientation val="minMax"/>
        </c:scaling>
        <c:delete val="1"/>
        <c:axPos val="l"/>
        <c:numFmt formatCode="0.00000_ " sourceLinked="1"/>
        <c:majorTickMark val="none"/>
        <c:minorTickMark val="none"/>
        <c:tickLblPos val="nextTo"/>
        <c:crossAx val="116407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 b="1" baseline="0">
                <a:solidFill>
                  <a:schemeClr val="tx1"/>
                </a:solidFill>
              </a:rPr>
              <a:t>サンプルサイズ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9347473694902969E-2"/>
          <c:y val="0.13981762404384915"/>
          <c:w val="0.86962086382123394"/>
          <c:h val="0.821133288266772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'P66-P70'!$K$4</c:f>
              <c:strCache>
                <c:ptCount val="1"/>
                <c:pt idx="0">
                  <c:v>1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'P66-P70'!$J$6:$J$56</c:f>
              <c:numCache>
                <c:formatCode>0.0_ </c:formatCode>
                <c:ptCount val="51"/>
                <c:pt idx="0">
                  <c:v>-5</c:v>
                </c:pt>
                <c:pt idx="1">
                  <c:v>-4.8</c:v>
                </c:pt>
                <c:pt idx="2">
                  <c:v>-4.5999999999999996</c:v>
                </c:pt>
                <c:pt idx="3">
                  <c:v>-4.4000000000000004</c:v>
                </c:pt>
                <c:pt idx="4">
                  <c:v>-4.2</c:v>
                </c:pt>
                <c:pt idx="5">
                  <c:v>-4</c:v>
                </c:pt>
                <c:pt idx="6">
                  <c:v>-3.8</c:v>
                </c:pt>
                <c:pt idx="7">
                  <c:v>-3.6</c:v>
                </c:pt>
                <c:pt idx="8">
                  <c:v>-3.4</c:v>
                </c:pt>
                <c:pt idx="9">
                  <c:v>-3.2</c:v>
                </c:pt>
                <c:pt idx="10">
                  <c:v>-3</c:v>
                </c:pt>
                <c:pt idx="11">
                  <c:v>-2.8</c:v>
                </c:pt>
                <c:pt idx="12">
                  <c:v>-2.6</c:v>
                </c:pt>
                <c:pt idx="13">
                  <c:v>-2.4</c:v>
                </c:pt>
                <c:pt idx="14">
                  <c:v>-2.2000000000000002</c:v>
                </c:pt>
                <c:pt idx="15">
                  <c:v>-2</c:v>
                </c:pt>
                <c:pt idx="16">
                  <c:v>-1.8</c:v>
                </c:pt>
                <c:pt idx="17">
                  <c:v>-1.6</c:v>
                </c:pt>
                <c:pt idx="18">
                  <c:v>-1.4</c:v>
                </c:pt>
                <c:pt idx="19">
                  <c:v>-1.2</c:v>
                </c:pt>
                <c:pt idx="20">
                  <c:v>-1</c:v>
                </c:pt>
                <c:pt idx="21">
                  <c:v>-0.8</c:v>
                </c:pt>
                <c:pt idx="22">
                  <c:v>-0.6</c:v>
                </c:pt>
                <c:pt idx="23">
                  <c:v>-0.4</c:v>
                </c:pt>
                <c:pt idx="24">
                  <c:v>-0.2</c:v>
                </c:pt>
                <c:pt idx="25">
                  <c:v>0</c:v>
                </c:pt>
                <c:pt idx="26">
                  <c:v>0.2</c:v>
                </c:pt>
                <c:pt idx="27">
                  <c:v>0.4</c:v>
                </c:pt>
                <c:pt idx="28">
                  <c:v>0.6</c:v>
                </c:pt>
                <c:pt idx="29">
                  <c:v>0.80000000000001004</c:v>
                </c:pt>
                <c:pt idx="30">
                  <c:v>1.00000000000001</c:v>
                </c:pt>
                <c:pt idx="31">
                  <c:v>1.2000000000000099</c:v>
                </c:pt>
                <c:pt idx="32">
                  <c:v>1.4000000000000099</c:v>
                </c:pt>
                <c:pt idx="33">
                  <c:v>1.6000000000000101</c:v>
                </c:pt>
                <c:pt idx="34">
                  <c:v>1.80000000000001</c:v>
                </c:pt>
                <c:pt idx="35">
                  <c:v>2.0000000000000102</c:v>
                </c:pt>
                <c:pt idx="36">
                  <c:v>2.2000000000000099</c:v>
                </c:pt>
                <c:pt idx="37">
                  <c:v>2.4000000000000101</c:v>
                </c:pt>
                <c:pt idx="38">
                  <c:v>2.6000000000000099</c:v>
                </c:pt>
                <c:pt idx="39">
                  <c:v>2.80000000000001</c:v>
                </c:pt>
                <c:pt idx="40">
                  <c:v>3.0000000000000102</c:v>
                </c:pt>
                <c:pt idx="41">
                  <c:v>3.2000000000000099</c:v>
                </c:pt>
                <c:pt idx="42">
                  <c:v>3.4000000000000101</c:v>
                </c:pt>
                <c:pt idx="43">
                  <c:v>3.6000000000000099</c:v>
                </c:pt>
                <c:pt idx="44">
                  <c:v>3.80000000000001</c:v>
                </c:pt>
                <c:pt idx="45">
                  <c:v>4.0000000000000098</c:v>
                </c:pt>
                <c:pt idx="46">
                  <c:v>4.2000000000000099</c:v>
                </c:pt>
                <c:pt idx="47">
                  <c:v>4.4000000000000101</c:v>
                </c:pt>
                <c:pt idx="48">
                  <c:v>4.6000000000000103</c:v>
                </c:pt>
                <c:pt idx="49">
                  <c:v>4.8000000000000096</c:v>
                </c:pt>
                <c:pt idx="50">
                  <c:v>5</c:v>
                </c:pt>
              </c:numCache>
            </c:numRef>
          </c:xVal>
          <c:yVal>
            <c:numRef>
              <c:f>'P66-P70'!$K$6:$K$56</c:f>
              <c:numCache>
                <c:formatCode>0.000_ </c:formatCode>
                <c:ptCount val="51"/>
                <c:pt idx="0">
                  <c:v>1.2242687930145794E-2</c:v>
                </c:pt>
                <c:pt idx="1">
                  <c:v>1.3240843851239215E-2</c:v>
                </c:pt>
                <c:pt idx="2">
                  <c:v>1.4364164538979726E-2</c:v>
                </c:pt>
                <c:pt idx="3">
                  <c:v>1.5634080853820759E-2</c:v>
                </c:pt>
                <c:pt idx="4">
                  <c:v>1.7076710632177611E-2</c:v>
                </c:pt>
                <c:pt idx="5">
                  <c:v>1.8724110951987685E-2</c:v>
                </c:pt>
                <c:pt idx="6">
                  <c:v>2.0615925270970902E-2</c:v>
                </c:pt>
                <c:pt idx="7">
                  <c:v>2.2801567778208503E-2</c:v>
                </c:pt>
                <c:pt idx="8">
                  <c:v>2.5343143804441935E-2</c:v>
                </c:pt>
                <c:pt idx="9">
                  <c:v>2.831938489179632E-2</c:v>
                </c:pt>
                <c:pt idx="10">
                  <c:v>3.1830988618379068E-2</c:v>
                </c:pt>
                <c:pt idx="11">
                  <c:v>3.6007905676899397E-2</c:v>
                </c:pt>
                <c:pt idx="12">
                  <c:v>4.1019315229869929E-2</c:v>
                </c:pt>
                <c:pt idx="13">
                  <c:v>4.7087261269791521E-2</c:v>
                </c:pt>
                <c:pt idx="14">
                  <c:v>5.4505117497224427E-2</c:v>
                </c:pt>
                <c:pt idx="15">
                  <c:v>6.3661977236758135E-2</c:v>
                </c:pt>
                <c:pt idx="16">
                  <c:v>7.5073086364101566E-2</c:v>
                </c:pt>
                <c:pt idx="17">
                  <c:v>8.9412889377469287E-2</c:v>
                </c:pt>
                <c:pt idx="18">
                  <c:v>0.10753712371074009</c:v>
                </c:pt>
                <c:pt idx="19">
                  <c:v>0.13045487138679945</c:v>
                </c:pt>
                <c:pt idx="20">
                  <c:v>0.15915494309189535</c:v>
                </c:pt>
                <c:pt idx="21">
                  <c:v>0.19409139401450651</c:v>
                </c:pt>
                <c:pt idx="22">
                  <c:v>0.23405138689984611</c:v>
                </c:pt>
                <c:pt idx="23">
                  <c:v>0.27440507429637123</c:v>
                </c:pt>
                <c:pt idx="24">
                  <c:v>0.30606719825364487</c:v>
                </c:pt>
                <c:pt idx="25">
                  <c:v>0.31830988618379069</c:v>
                </c:pt>
                <c:pt idx="26">
                  <c:v>0.30606719825364487</c:v>
                </c:pt>
                <c:pt idx="27">
                  <c:v>0.27440507429637123</c:v>
                </c:pt>
                <c:pt idx="28">
                  <c:v>0.23405138689984611</c:v>
                </c:pt>
                <c:pt idx="29">
                  <c:v>0.19409139401450459</c:v>
                </c:pt>
                <c:pt idx="30">
                  <c:v>0.15915494309189374</c:v>
                </c:pt>
                <c:pt idx="31">
                  <c:v>0.13045487138679818</c:v>
                </c:pt>
                <c:pt idx="32">
                  <c:v>0.1075371237107391</c:v>
                </c:pt>
                <c:pt idx="33">
                  <c:v>8.9412889377468482E-2</c:v>
                </c:pt>
                <c:pt idx="34">
                  <c:v>7.5073086364100941E-2</c:v>
                </c:pt>
                <c:pt idx="35">
                  <c:v>6.3661977236757622E-2</c:v>
                </c:pt>
                <c:pt idx="36">
                  <c:v>5.4505117497224025E-2</c:v>
                </c:pt>
                <c:pt idx="37">
                  <c:v>4.7087261269791181E-2</c:v>
                </c:pt>
                <c:pt idx="38">
                  <c:v>4.1019315229869666E-2</c:v>
                </c:pt>
                <c:pt idx="39">
                  <c:v>3.6007905676899168E-2</c:v>
                </c:pt>
                <c:pt idx="40">
                  <c:v>3.183098861837888E-2</c:v>
                </c:pt>
                <c:pt idx="41">
                  <c:v>2.8319384891796164E-2</c:v>
                </c:pt>
                <c:pt idx="42">
                  <c:v>2.53431438044418E-2</c:v>
                </c:pt>
                <c:pt idx="43">
                  <c:v>2.2801567778208388E-2</c:v>
                </c:pt>
                <c:pt idx="44">
                  <c:v>2.0615925270970798E-2</c:v>
                </c:pt>
                <c:pt idx="45">
                  <c:v>1.8724110951987602E-2</c:v>
                </c:pt>
                <c:pt idx="46">
                  <c:v>1.7076710632177538E-2</c:v>
                </c:pt>
                <c:pt idx="47">
                  <c:v>1.5634080853820693E-2</c:v>
                </c:pt>
                <c:pt idx="48">
                  <c:v>1.4364164538979662E-2</c:v>
                </c:pt>
                <c:pt idx="49">
                  <c:v>1.3240843851239163E-2</c:v>
                </c:pt>
                <c:pt idx="50">
                  <c:v>1.2242687930145794E-2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E5-4DEE-9499-5320E789AD4F}"/>
            </c:ext>
          </c:extLst>
        </c:ser>
        <c:ser>
          <c:idx val="1"/>
          <c:order val="1"/>
          <c:tx>
            <c:strRef>
              <c:f>'P66-P70'!$O$4</c:f>
              <c:strCache>
                <c:ptCount val="1"/>
                <c:pt idx="0">
                  <c:v>5</c:v>
                </c:pt>
              </c:strCache>
            </c:strRef>
          </c:tx>
          <c:spPr>
            <a:ln w="25400" cap="rnd" cmpd="sng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('P66-P70'!$J$6:$J$56,'P66-P70'!$O$6:$O$56)</c:f>
              <c:numCache>
                <c:formatCode>0.0_ </c:formatCode>
                <c:ptCount val="102"/>
                <c:pt idx="0">
                  <c:v>-5</c:v>
                </c:pt>
                <c:pt idx="1">
                  <c:v>-4.8</c:v>
                </c:pt>
                <c:pt idx="2">
                  <c:v>-4.5999999999999996</c:v>
                </c:pt>
                <c:pt idx="3">
                  <c:v>-4.4000000000000004</c:v>
                </c:pt>
                <c:pt idx="4">
                  <c:v>-4.2</c:v>
                </c:pt>
                <c:pt idx="5">
                  <c:v>-4</c:v>
                </c:pt>
                <c:pt idx="6">
                  <c:v>-3.8</c:v>
                </c:pt>
                <c:pt idx="7">
                  <c:v>-3.6</c:v>
                </c:pt>
                <c:pt idx="8">
                  <c:v>-3.4</c:v>
                </c:pt>
                <c:pt idx="9">
                  <c:v>-3.2</c:v>
                </c:pt>
                <c:pt idx="10">
                  <c:v>-3</c:v>
                </c:pt>
                <c:pt idx="11">
                  <c:v>-2.8</c:v>
                </c:pt>
                <c:pt idx="12">
                  <c:v>-2.6</c:v>
                </c:pt>
                <c:pt idx="13">
                  <c:v>-2.4</c:v>
                </c:pt>
                <c:pt idx="14">
                  <c:v>-2.2000000000000002</c:v>
                </c:pt>
                <c:pt idx="15">
                  <c:v>-2</c:v>
                </c:pt>
                <c:pt idx="16">
                  <c:v>-1.8</c:v>
                </c:pt>
                <c:pt idx="17">
                  <c:v>-1.6</c:v>
                </c:pt>
                <c:pt idx="18">
                  <c:v>-1.4</c:v>
                </c:pt>
                <c:pt idx="19">
                  <c:v>-1.2</c:v>
                </c:pt>
                <c:pt idx="20">
                  <c:v>-1</c:v>
                </c:pt>
                <c:pt idx="21">
                  <c:v>-0.8</c:v>
                </c:pt>
                <c:pt idx="22">
                  <c:v>-0.6</c:v>
                </c:pt>
                <c:pt idx="23">
                  <c:v>-0.4</c:v>
                </c:pt>
                <c:pt idx="24">
                  <c:v>-0.2</c:v>
                </c:pt>
                <c:pt idx="25">
                  <c:v>0</c:v>
                </c:pt>
                <c:pt idx="26">
                  <c:v>0.2</c:v>
                </c:pt>
                <c:pt idx="27">
                  <c:v>0.4</c:v>
                </c:pt>
                <c:pt idx="28">
                  <c:v>0.6</c:v>
                </c:pt>
                <c:pt idx="29">
                  <c:v>0.80000000000001004</c:v>
                </c:pt>
                <c:pt idx="30">
                  <c:v>1.00000000000001</c:v>
                </c:pt>
                <c:pt idx="31">
                  <c:v>1.2000000000000099</c:v>
                </c:pt>
                <c:pt idx="32">
                  <c:v>1.4000000000000099</c:v>
                </c:pt>
                <c:pt idx="33">
                  <c:v>1.6000000000000101</c:v>
                </c:pt>
                <c:pt idx="34">
                  <c:v>1.80000000000001</c:v>
                </c:pt>
                <c:pt idx="35">
                  <c:v>2.0000000000000102</c:v>
                </c:pt>
                <c:pt idx="36">
                  <c:v>2.2000000000000099</c:v>
                </c:pt>
                <c:pt idx="37">
                  <c:v>2.4000000000000101</c:v>
                </c:pt>
                <c:pt idx="38">
                  <c:v>2.6000000000000099</c:v>
                </c:pt>
                <c:pt idx="39">
                  <c:v>2.80000000000001</c:v>
                </c:pt>
                <c:pt idx="40">
                  <c:v>3.0000000000000102</c:v>
                </c:pt>
                <c:pt idx="41">
                  <c:v>3.2000000000000099</c:v>
                </c:pt>
                <c:pt idx="42">
                  <c:v>3.4000000000000101</c:v>
                </c:pt>
                <c:pt idx="43">
                  <c:v>3.6000000000000099</c:v>
                </c:pt>
                <c:pt idx="44">
                  <c:v>3.80000000000001</c:v>
                </c:pt>
                <c:pt idx="45">
                  <c:v>4.0000000000000098</c:v>
                </c:pt>
                <c:pt idx="46">
                  <c:v>4.2000000000000099</c:v>
                </c:pt>
                <c:pt idx="47">
                  <c:v>4.4000000000000101</c:v>
                </c:pt>
                <c:pt idx="48">
                  <c:v>4.6000000000000103</c:v>
                </c:pt>
                <c:pt idx="49">
                  <c:v>4.8000000000000096</c:v>
                </c:pt>
                <c:pt idx="50">
                  <c:v>5</c:v>
                </c:pt>
                <c:pt idx="51" formatCode="0.000_ ">
                  <c:v>1.7574383788078454E-3</c:v>
                </c:pt>
                <c:pt idx="52" formatCode="0.000_ ">
                  <c:v>2.15233487387578E-3</c:v>
                </c:pt>
                <c:pt idx="53" formatCode="0.000_ ">
                  <c:v>2.6505173502748385E-3</c:v>
                </c:pt>
                <c:pt idx="54" formatCode="0.000_ ">
                  <c:v>3.2825550529426116E-3</c:v>
                </c:pt>
                <c:pt idx="55" formatCode="0.000_ ">
                  <c:v>4.0889763895371753E-3</c:v>
                </c:pt>
                <c:pt idx="56" formatCode="0.000_ ">
                  <c:v>5.1237270519179116E-3</c:v>
                </c:pt>
                <c:pt idx="57" formatCode="0.000_ ">
                  <c:v>6.458848364369843E-3</c:v>
                </c:pt>
                <c:pt idx="58" formatCode="0.000_ ">
                  <c:v>8.1907726871290592E-3</c:v>
                </c:pt>
                <c:pt idx="59" formatCode="0.000_ ">
                  <c:v>1.0448714749395219E-2</c:v>
                </c:pt>
                <c:pt idx="60" formatCode="0.000_ ">
                  <c:v>1.3405683736328885E-2</c:v>
                </c:pt>
                <c:pt idx="61" formatCode="0.000_ ">
                  <c:v>1.7292578800222964E-2</c:v>
                </c:pt>
                <c:pt idx="62" formatCode="0.000_ ">
                  <c:v>2.2415519021677269E-2</c:v>
                </c:pt>
                <c:pt idx="63" formatCode="0.000_ ">
                  <c:v>2.9175741685939279E-2</c:v>
                </c:pt>
                <c:pt idx="64" formatCode="0.000_ ">
                  <c:v>3.8089656526431967E-2</c:v>
                </c:pt>
                <c:pt idx="65" formatCode="0.000_ ">
                  <c:v>4.9803352151145085E-2</c:v>
                </c:pt>
                <c:pt idx="66" formatCode="0.000_ ">
                  <c:v>6.5090310326216497E-2</c:v>
                </c:pt>
                <c:pt idx="67" formatCode="0.000_ ">
                  <c:v>8.4812962896903751E-2</c:v>
                </c:pt>
                <c:pt idx="68" formatCode="0.000_ ">
                  <c:v>0.10981925265599095</c:v>
                </c:pt>
                <c:pt idx="69" formatCode="0.000_ ">
                  <c:v>0.14073954789491464</c:v>
                </c:pt>
                <c:pt idx="70" formatCode="0.000_ ">
                  <c:v>0.17765861346493556</c:v>
                </c:pt>
                <c:pt idx="71" formatCode="0.000_ ">
                  <c:v>0.2196797973509807</c:v>
                </c:pt>
                <c:pt idx="72" formatCode="0.000_ ">
                  <c:v>0.26448835680795757</c:v>
                </c:pt>
                <c:pt idx="73" formatCode="0.000_ ">
                  <c:v>0.30814100972341996</c:v>
                </c:pt>
                <c:pt idx="74" formatCode="0.000_ ">
                  <c:v>0.34537807575273344</c:v>
                </c:pt>
                <c:pt idx="75" formatCode="0.000_ ">
                  <c:v>0.37063997771396962</c:v>
                </c:pt>
                <c:pt idx="76" formatCode="0.000_ ">
                  <c:v>0.37960668982249451</c:v>
                </c:pt>
                <c:pt idx="77" formatCode="0.000_ ">
                  <c:v>0.37063997771396962</c:v>
                </c:pt>
                <c:pt idx="78" formatCode="0.000_ ">
                  <c:v>0.34537807575273344</c:v>
                </c:pt>
                <c:pt idx="79" formatCode="0.000_ ">
                  <c:v>0.30814100972341996</c:v>
                </c:pt>
                <c:pt idx="80" formatCode="0.000_ ">
                  <c:v>0.26448835680795529</c:v>
                </c:pt>
                <c:pt idx="81" formatCode="0.000_ ">
                  <c:v>0.21967979735097845</c:v>
                </c:pt>
                <c:pt idx="82" formatCode="0.000_ ">
                  <c:v>0.17765861346493358</c:v>
                </c:pt>
                <c:pt idx="83" formatCode="0.000_ ">
                  <c:v>0.14073954789491291</c:v>
                </c:pt>
                <c:pt idx="84" formatCode="0.000_ ">
                  <c:v>0.10981925265598956</c:v>
                </c:pt>
                <c:pt idx="85" formatCode="0.000_ ">
                  <c:v>8.4812962896902641E-2</c:v>
                </c:pt>
                <c:pt idx="86" formatCode="0.000_ ">
                  <c:v>6.5090310326215595E-2</c:v>
                </c:pt>
                <c:pt idx="87" formatCode="0.000_ ">
                  <c:v>4.980335215114446E-2</c:v>
                </c:pt>
                <c:pt idx="88" formatCode="0.000_ ">
                  <c:v>3.8089656526431447E-2</c:v>
                </c:pt>
                <c:pt idx="89" formatCode="0.000_ ">
                  <c:v>2.9175741685938925E-2</c:v>
                </c:pt>
                <c:pt idx="90" formatCode="0.000_ ">
                  <c:v>2.2415519021676968E-2</c:v>
                </c:pt>
                <c:pt idx="91" formatCode="0.000_ ">
                  <c:v>1.7292578800222735E-2</c:v>
                </c:pt>
                <c:pt idx="92" formatCode="0.000_ ">
                  <c:v>1.3405683736328717E-2</c:v>
                </c:pt>
                <c:pt idx="93" formatCode="0.000_ ">
                  <c:v>1.0448714749395085E-2</c:v>
                </c:pt>
                <c:pt idx="94" formatCode="0.000_ ">
                  <c:v>8.1907726871289655E-3</c:v>
                </c:pt>
                <c:pt idx="95" formatCode="0.000_ ">
                  <c:v>6.4588483643697649E-3</c:v>
                </c:pt>
                <c:pt idx="96" formatCode="0.000_ ">
                  <c:v>5.1237270519178578E-3</c:v>
                </c:pt>
                <c:pt idx="97" formatCode="0.000_ ">
                  <c:v>4.0889763895371328E-3</c:v>
                </c:pt>
                <c:pt idx="98" formatCode="0.000_ ">
                  <c:v>3.2825550529425795E-3</c:v>
                </c:pt>
                <c:pt idx="99" formatCode="0.000_ ">
                  <c:v>2.6505173502748081E-3</c:v>
                </c:pt>
                <c:pt idx="100" formatCode="0.000_ ">
                  <c:v>2.1523348738757596E-3</c:v>
                </c:pt>
                <c:pt idx="101" formatCode="0.000_ ">
                  <c:v>1.7574383788078454E-3</c:v>
                </c:pt>
              </c:numCache>
            </c:numRef>
          </c:xVal>
          <c:yVal>
            <c:numRef>
              <c:f>'P66-P70'!$O$6:$O$56</c:f>
              <c:numCache>
                <c:formatCode>0.000_ </c:formatCode>
                <c:ptCount val="51"/>
                <c:pt idx="0">
                  <c:v>1.7574383788078454E-3</c:v>
                </c:pt>
                <c:pt idx="1">
                  <c:v>2.15233487387578E-3</c:v>
                </c:pt>
                <c:pt idx="2">
                  <c:v>2.6505173502748385E-3</c:v>
                </c:pt>
                <c:pt idx="3">
                  <c:v>3.2825550529426116E-3</c:v>
                </c:pt>
                <c:pt idx="4">
                  <c:v>4.0889763895371753E-3</c:v>
                </c:pt>
                <c:pt idx="5">
                  <c:v>5.1237270519179116E-3</c:v>
                </c:pt>
                <c:pt idx="6">
                  <c:v>6.458848364369843E-3</c:v>
                </c:pt>
                <c:pt idx="7">
                  <c:v>8.1907726871290592E-3</c:v>
                </c:pt>
                <c:pt idx="8">
                  <c:v>1.0448714749395219E-2</c:v>
                </c:pt>
                <c:pt idx="9">
                  <c:v>1.3405683736328885E-2</c:v>
                </c:pt>
                <c:pt idx="10">
                  <c:v>1.7292578800222964E-2</c:v>
                </c:pt>
                <c:pt idx="11">
                  <c:v>2.2415519021677269E-2</c:v>
                </c:pt>
                <c:pt idx="12">
                  <c:v>2.9175741685939279E-2</c:v>
                </c:pt>
                <c:pt idx="13">
                  <c:v>3.8089656526431967E-2</c:v>
                </c:pt>
                <c:pt idx="14">
                  <c:v>4.9803352151145085E-2</c:v>
                </c:pt>
                <c:pt idx="15">
                  <c:v>6.5090310326216497E-2</c:v>
                </c:pt>
                <c:pt idx="16">
                  <c:v>8.4812962896903751E-2</c:v>
                </c:pt>
                <c:pt idx="17">
                  <c:v>0.10981925265599095</c:v>
                </c:pt>
                <c:pt idx="18">
                  <c:v>0.14073954789491464</c:v>
                </c:pt>
                <c:pt idx="19">
                  <c:v>0.17765861346493556</c:v>
                </c:pt>
                <c:pt idx="20">
                  <c:v>0.2196797973509807</c:v>
                </c:pt>
                <c:pt idx="21">
                  <c:v>0.26448835680795757</c:v>
                </c:pt>
                <c:pt idx="22">
                  <c:v>0.30814100972341996</c:v>
                </c:pt>
                <c:pt idx="23">
                  <c:v>0.34537807575273344</c:v>
                </c:pt>
                <c:pt idx="24">
                  <c:v>0.37063997771396962</c:v>
                </c:pt>
                <c:pt idx="25">
                  <c:v>0.37960668982249451</c:v>
                </c:pt>
                <c:pt idx="26">
                  <c:v>0.37063997771396962</c:v>
                </c:pt>
                <c:pt idx="27">
                  <c:v>0.34537807575273344</c:v>
                </c:pt>
                <c:pt idx="28">
                  <c:v>0.30814100972341996</c:v>
                </c:pt>
                <c:pt idx="29">
                  <c:v>0.26448835680795529</c:v>
                </c:pt>
                <c:pt idx="30">
                  <c:v>0.21967979735097845</c:v>
                </c:pt>
                <c:pt idx="31">
                  <c:v>0.17765861346493358</c:v>
                </c:pt>
                <c:pt idx="32">
                  <c:v>0.14073954789491291</c:v>
                </c:pt>
                <c:pt idx="33">
                  <c:v>0.10981925265598956</c:v>
                </c:pt>
                <c:pt idx="34">
                  <c:v>8.4812962896902641E-2</c:v>
                </c:pt>
                <c:pt idx="35">
                  <c:v>6.5090310326215595E-2</c:v>
                </c:pt>
                <c:pt idx="36">
                  <c:v>4.980335215114446E-2</c:v>
                </c:pt>
                <c:pt idx="37">
                  <c:v>3.8089656526431447E-2</c:v>
                </c:pt>
                <c:pt idx="38">
                  <c:v>2.9175741685938925E-2</c:v>
                </c:pt>
                <c:pt idx="39">
                  <c:v>2.2415519021676968E-2</c:v>
                </c:pt>
                <c:pt idx="40">
                  <c:v>1.7292578800222735E-2</c:v>
                </c:pt>
                <c:pt idx="41">
                  <c:v>1.3405683736328717E-2</c:v>
                </c:pt>
                <c:pt idx="42">
                  <c:v>1.0448714749395085E-2</c:v>
                </c:pt>
                <c:pt idx="43">
                  <c:v>8.1907726871289655E-3</c:v>
                </c:pt>
                <c:pt idx="44">
                  <c:v>6.4588483643697649E-3</c:v>
                </c:pt>
                <c:pt idx="45">
                  <c:v>5.1237270519178578E-3</c:v>
                </c:pt>
                <c:pt idx="46">
                  <c:v>4.0889763895371328E-3</c:v>
                </c:pt>
                <c:pt idx="47">
                  <c:v>3.2825550529425795E-3</c:v>
                </c:pt>
                <c:pt idx="48">
                  <c:v>2.6505173502748081E-3</c:v>
                </c:pt>
                <c:pt idx="49">
                  <c:v>2.1523348738757596E-3</c:v>
                </c:pt>
                <c:pt idx="50">
                  <c:v>1.7574383788078454E-3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BE5-4DEE-9499-5320E789AD4F}"/>
            </c:ext>
          </c:extLst>
        </c:ser>
        <c:ser>
          <c:idx val="2"/>
          <c:order val="2"/>
          <c:tx>
            <c:strRef>
              <c:f>'P66-P70'!$R$4</c:f>
              <c:strCache>
                <c:ptCount val="1"/>
                <c:pt idx="0">
                  <c:v>20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'P66-P70'!$J$6:$J$56</c:f>
              <c:numCache>
                <c:formatCode>0.0_ </c:formatCode>
                <c:ptCount val="51"/>
                <c:pt idx="0">
                  <c:v>-5</c:v>
                </c:pt>
                <c:pt idx="1">
                  <c:v>-4.8</c:v>
                </c:pt>
                <c:pt idx="2">
                  <c:v>-4.5999999999999996</c:v>
                </c:pt>
                <c:pt idx="3">
                  <c:v>-4.4000000000000004</c:v>
                </c:pt>
                <c:pt idx="4">
                  <c:v>-4.2</c:v>
                </c:pt>
                <c:pt idx="5">
                  <c:v>-4</c:v>
                </c:pt>
                <c:pt idx="6">
                  <c:v>-3.8</c:v>
                </c:pt>
                <c:pt idx="7">
                  <c:v>-3.6</c:v>
                </c:pt>
                <c:pt idx="8">
                  <c:v>-3.4</c:v>
                </c:pt>
                <c:pt idx="9">
                  <c:v>-3.2</c:v>
                </c:pt>
                <c:pt idx="10">
                  <c:v>-3</c:v>
                </c:pt>
                <c:pt idx="11">
                  <c:v>-2.8</c:v>
                </c:pt>
                <c:pt idx="12">
                  <c:v>-2.6</c:v>
                </c:pt>
                <c:pt idx="13">
                  <c:v>-2.4</c:v>
                </c:pt>
                <c:pt idx="14">
                  <c:v>-2.2000000000000002</c:v>
                </c:pt>
                <c:pt idx="15">
                  <c:v>-2</c:v>
                </c:pt>
                <c:pt idx="16">
                  <c:v>-1.8</c:v>
                </c:pt>
                <c:pt idx="17">
                  <c:v>-1.6</c:v>
                </c:pt>
                <c:pt idx="18">
                  <c:v>-1.4</c:v>
                </c:pt>
                <c:pt idx="19">
                  <c:v>-1.2</c:v>
                </c:pt>
                <c:pt idx="20">
                  <c:v>-1</c:v>
                </c:pt>
                <c:pt idx="21">
                  <c:v>-0.8</c:v>
                </c:pt>
                <c:pt idx="22">
                  <c:v>-0.6</c:v>
                </c:pt>
                <c:pt idx="23">
                  <c:v>-0.4</c:v>
                </c:pt>
                <c:pt idx="24">
                  <c:v>-0.2</c:v>
                </c:pt>
                <c:pt idx="25">
                  <c:v>0</c:v>
                </c:pt>
                <c:pt idx="26">
                  <c:v>0.2</c:v>
                </c:pt>
                <c:pt idx="27">
                  <c:v>0.4</c:v>
                </c:pt>
                <c:pt idx="28">
                  <c:v>0.6</c:v>
                </c:pt>
                <c:pt idx="29">
                  <c:v>0.80000000000001004</c:v>
                </c:pt>
                <c:pt idx="30">
                  <c:v>1.00000000000001</c:v>
                </c:pt>
                <c:pt idx="31">
                  <c:v>1.2000000000000099</c:v>
                </c:pt>
                <c:pt idx="32">
                  <c:v>1.4000000000000099</c:v>
                </c:pt>
                <c:pt idx="33">
                  <c:v>1.6000000000000101</c:v>
                </c:pt>
                <c:pt idx="34">
                  <c:v>1.80000000000001</c:v>
                </c:pt>
                <c:pt idx="35">
                  <c:v>2.0000000000000102</c:v>
                </c:pt>
                <c:pt idx="36">
                  <c:v>2.2000000000000099</c:v>
                </c:pt>
                <c:pt idx="37">
                  <c:v>2.4000000000000101</c:v>
                </c:pt>
                <c:pt idx="38">
                  <c:v>2.6000000000000099</c:v>
                </c:pt>
                <c:pt idx="39">
                  <c:v>2.80000000000001</c:v>
                </c:pt>
                <c:pt idx="40">
                  <c:v>3.0000000000000102</c:v>
                </c:pt>
                <c:pt idx="41">
                  <c:v>3.2000000000000099</c:v>
                </c:pt>
                <c:pt idx="42">
                  <c:v>3.4000000000000101</c:v>
                </c:pt>
                <c:pt idx="43">
                  <c:v>3.6000000000000099</c:v>
                </c:pt>
                <c:pt idx="44">
                  <c:v>3.80000000000001</c:v>
                </c:pt>
                <c:pt idx="45">
                  <c:v>4.0000000000000098</c:v>
                </c:pt>
                <c:pt idx="46">
                  <c:v>4.2000000000000099</c:v>
                </c:pt>
                <c:pt idx="47">
                  <c:v>4.4000000000000101</c:v>
                </c:pt>
                <c:pt idx="48">
                  <c:v>4.6000000000000103</c:v>
                </c:pt>
                <c:pt idx="49">
                  <c:v>4.8000000000000096</c:v>
                </c:pt>
                <c:pt idx="50">
                  <c:v>5</c:v>
                </c:pt>
              </c:numCache>
            </c:numRef>
          </c:xVal>
          <c:yVal>
            <c:numRef>
              <c:f>'P66-P70'!$R$6:$R$56</c:f>
              <c:numCache>
                <c:formatCode>0.000_ </c:formatCode>
                <c:ptCount val="51"/>
                <c:pt idx="0">
                  <c:v>7.8989106244035256E-5</c:v>
                </c:pt>
                <c:pt idx="1">
                  <c:v>1.2607815260492052E-4</c:v>
                </c:pt>
                <c:pt idx="2">
                  <c:v>2.0151494044364681E-4</c:v>
                </c:pt>
                <c:pt idx="3">
                  <c:v>3.2227020253405701E-4</c:v>
                </c:pt>
                <c:pt idx="4">
                  <c:v>5.1520211777581534E-4</c:v>
                </c:pt>
                <c:pt idx="5">
                  <c:v>8.2247430013313949E-4</c:v>
                </c:pt>
                <c:pt idx="6">
                  <c:v>1.3095907391567757E-3</c:v>
                </c:pt>
                <c:pt idx="7">
                  <c:v>2.0769830997115065E-3</c:v>
                </c:pt>
                <c:pt idx="8">
                  <c:v>3.2761226464425503E-3</c:v>
                </c:pt>
                <c:pt idx="9">
                  <c:v>5.1308560784476074E-3</c:v>
                </c:pt>
                <c:pt idx="10">
                  <c:v>7.9637866461806615E-3</c:v>
                </c:pt>
                <c:pt idx="11">
                  <c:v>1.2225641868022562E-2</c:v>
                </c:pt>
                <c:pt idx="12">
                  <c:v>1.8522280164803128E-2</c:v>
                </c:pt>
                <c:pt idx="13">
                  <c:v>2.7629121628762382E-2</c:v>
                </c:pt>
                <c:pt idx="14">
                  <c:v>4.0476866433134216E-2</c:v>
                </c:pt>
                <c:pt idx="15">
                  <c:v>5.808721524735698E-2</c:v>
                </c:pt>
                <c:pt idx="16">
                  <c:v>8.1436536616818281E-2</c:v>
                </c:pt>
                <c:pt idx="17">
                  <c:v>0.11123413802230511</c:v>
                </c:pt>
                <c:pt idx="18">
                  <c:v>0.14762471385403808</c:v>
                </c:pt>
                <c:pt idx="19">
                  <c:v>0.18986214967139056</c:v>
                </c:pt>
                <c:pt idx="20">
                  <c:v>0.23604564912670095</c:v>
                </c:pt>
                <c:pt idx="21">
                  <c:v>0.2830393501601145</c:v>
                </c:pt>
                <c:pt idx="22">
                  <c:v>0.32668708895620474</c:v>
                </c:pt>
                <c:pt idx="23">
                  <c:v>0.36236650966936146</c:v>
                </c:pt>
                <c:pt idx="24">
                  <c:v>0.38580918607411929</c:v>
                </c:pt>
                <c:pt idx="25">
                  <c:v>0.39398858571143264</c:v>
                </c:pt>
                <c:pt idx="26">
                  <c:v>0.38580918607411929</c:v>
                </c:pt>
                <c:pt idx="27">
                  <c:v>0.36236650966936146</c:v>
                </c:pt>
                <c:pt idx="28">
                  <c:v>0.32668708895620474</c:v>
                </c:pt>
                <c:pt idx="29">
                  <c:v>0.28303935016011217</c:v>
                </c:pt>
                <c:pt idx="30">
                  <c:v>0.23604564912669865</c:v>
                </c:pt>
                <c:pt idx="31">
                  <c:v>0.18986214967138834</c:v>
                </c:pt>
                <c:pt idx="32">
                  <c:v>0.14762471385403614</c:v>
                </c:pt>
                <c:pt idx="33">
                  <c:v>0.11123413802230345</c:v>
                </c:pt>
                <c:pt idx="34">
                  <c:v>8.1436536616816935E-2</c:v>
                </c:pt>
                <c:pt idx="35">
                  <c:v>5.8087215247355911E-2</c:v>
                </c:pt>
                <c:pt idx="36">
                  <c:v>4.0476866433133481E-2</c:v>
                </c:pt>
                <c:pt idx="37">
                  <c:v>2.762912162876181E-2</c:v>
                </c:pt>
                <c:pt idx="38">
                  <c:v>1.8522280164802764E-2</c:v>
                </c:pt>
                <c:pt idx="39">
                  <c:v>1.2225641868022297E-2</c:v>
                </c:pt>
                <c:pt idx="40">
                  <c:v>7.9637866461804915E-3</c:v>
                </c:pt>
                <c:pt idx="41">
                  <c:v>5.1308560784475059E-3</c:v>
                </c:pt>
                <c:pt idx="42">
                  <c:v>3.2761226464424731E-3</c:v>
                </c:pt>
                <c:pt idx="43">
                  <c:v>2.0769830997114636E-3</c:v>
                </c:pt>
                <c:pt idx="44">
                  <c:v>1.3095907391567465E-3</c:v>
                </c:pt>
                <c:pt idx="45">
                  <c:v>8.2247430013312041E-4</c:v>
                </c:pt>
                <c:pt idx="46">
                  <c:v>5.1520211777580471E-4</c:v>
                </c:pt>
                <c:pt idx="47">
                  <c:v>3.2227020253405023E-4</c:v>
                </c:pt>
                <c:pt idx="48">
                  <c:v>2.015149404436415E-4</c:v>
                </c:pt>
                <c:pt idx="49">
                  <c:v>1.2607815260491772E-4</c:v>
                </c:pt>
                <c:pt idx="50">
                  <c:v>7.8989106244035256E-5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BE5-4DEE-9499-5320E789AD4F}"/>
            </c:ext>
          </c:extLst>
        </c:ser>
        <c:ser>
          <c:idx val="3"/>
          <c:order val="3"/>
          <c:tx>
            <c:v>正規分布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'P66-P70'!$J$6:$J$56</c:f>
              <c:numCache>
                <c:formatCode>0.0_ </c:formatCode>
                <c:ptCount val="51"/>
                <c:pt idx="0">
                  <c:v>-5</c:v>
                </c:pt>
                <c:pt idx="1">
                  <c:v>-4.8</c:v>
                </c:pt>
                <c:pt idx="2">
                  <c:v>-4.5999999999999996</c:v>
                </c:pt>
                <c:pt idx="3">
                  <c:v>-4.4000000000000004</c:v>
                </c:pt>
                <c:pt idx="4">
                  <c:v>-4.2</c:v>
                </c:pt>
                <c:pt idx="5">
                  <c:v>-4</c:v>
                </c:pt>
                <c:pt idx="6">
                  <c:v>-3.8</c:v>
                </c:pt>
                <c:pt idx="7">
                  <c:v>-3.6</c:v>
                </c:pt>
                <c:pt idx="8">
                  <c:v>-3.4</c:v>
                </c:pt>
                <c:pt idx="9">
                  <c:v>-3.2</c:v>
                </c:pt>
                <c:pt idx="10">
                  <c:v>-3</c:v>
                </c:pt>
                <c:pt idx="11">
                  <c:v>-2.8</c:v>
                </c:pt>
                <c:pt idx="12">
                  <c:v>-2.6</c:v>
                </c:pt>
                <c:pt idx="13">
                  <c:v>-2.4</c:v>
                </c:pt>
                <c:pt idx="14">
                  <c:v>-2.2000000000000002</c:v>
                </c:pt>
                <c:pt idx="15">
                  <c:v>-2</c:v>
                </c:pt>
                <c:pt idx="16">
                  <c:v>-1.8</c:v>
                </c:pt>
                <c:pt idx="17">
                  <c:v>-1.6</c:v>
                </c:pt>
                <c:pt idx="18">
                  <c:v>-1.4</c:v>
                </c:pt>
                <c:pt idx="19">
                  <c:v>-1.2</c:v>
                </c:pt>
                <c:pt idx="20">
                  <c:v>-1</c:v>
                </c:pt>
                <c:pt idx="21">
                  <c:v>-0.8</c:v>
                </c:pt>
                <c:pt idx="22">
                  <c:v>-0.6</c:v>
                </c:pt>
                <c:pt idx="23">
                  <c:v>-0.4</c:v>
                </c:pt>
                <c:pt idx="24">
                  <c:v>-0.2</c:v>
                </c:pt>
                <c:pt idx="25">
                  <c:v>0</c:v>
                </c:pt>
                <c:pt idx="26">
                  <c:v>0.2</c:v>
                </c:pt>
                <c:pt idx="27">
                  <c:v>0.4</c:v>
                </c:pt>
                <c:pt idx="28">
                  <c:v>0.6</c:v>
                </c:pt>
                <c:pt idx="29">
                  <c:v>0.80000000000001004</c:v>
                </c:pt>
                <c:pt idx="30">
                  <c:v>1.00000000000001</c:v>
                </c:pt>
                <c:pt idx="31">
                  <c:v>1.2000000000000099</c:v>
                </c:pt>
                <c:pt idx="32">
                  <c:v>1.4000000000000099</c:v>
                </c:pt>
                <c:pt idx="33">
                  <c:v>1.6000000000000101</c:v>
                </c:pt>
                <c:pt idx="34">
                  <c:v>1.80000000000001</c:v>
                </c:pt>
                <c:pt idx="35">
                  <c:v>2.0000000000000102</c:v>
                </c:pt>
                <c:pt idx="36">
                  <c:v>2.2000000000000099</c:v>
                </c:pt>
                <c:pt idx="37">
                  <c:v>2.4000000000000101</c:v>
                </c:pt>
                <c:pt idx="38">
                  <c:v>2.6000000000000099</c:v>
                </c:pt>
                <c:pt idx="39">
                  <c:v>2.80000000000001</c:v>
                </c:pt>
                <c:pt idx="40">
                  <c:v>3.0000000000000102</c:v>
                </c:pt>
                <c:pt idx="41">
                  <c:v>3.2000000000000099</c:v>
                </c:pt>
                <c:pt idx="42">
                  <c:v>3.4000000000000101</c:v>
                </c:pt>
                <c:pt idx="43">
                  <c:v>3.6000000000000099</c:v>
                </c:pt>
                <c:pt idx="44">
                  <c:v>3.80000000000001</c:v>
                </c:pt>
                <c:pt idx="45">
                  <c:v>4.0000000000000098</c:v>
                </c:pt>
                <c:pt idx="46">
                  <c:v>4.2000000000000099</c:v>
                </c:pt>
                <c:pt idx="47">
                  <c:v>4.4000000000000101</c:v>
                </c:pt>
                <c:pt idx="48">
                  <c:v>4.6000000000000103</c:v>
                </c:pt>
                <c:pt idx="49">
                  <c:v>4.8000000000000096</c:v>
                </c:pt>
                <c:pt idx="50">
                  <c:v>5</c:v>
                </c:pt>
              </c:numCache>
            </c:numRef>
          </c:xVal>
          <c:yVal>
            <c:numRef>
              <c:f>'P66-P70'!$U$6:$U$56</c:f>
              <c:numCache>
                <c:formatCode>0.000_ </c:formatCode>
                <c:ptCount val="51"/>
                <c:pt idx="0">
                  <c:v>1.4888541243250888E-6</c:v>
                </c:pt>
                <c:pt idx="1">
                  <c:v>3.9660920444840738E-6</c:v>
                </c:pt>
                <c:pt idx="2">
                  <c:v>1.0151108811887663E-5</c:v>
                </c:pt>
                <c:pt idx="3">
                  <c:v>2.4963372166685837E-5</c:v>
                </c:pt>
                <c:pt idx="4">
                  <c:v>5.8983583832708321E-5</c:v>
                </c:pt>
                <c:pt idx="5">
                  <c:v>1.3390484863400848E-4</c:v>
                </c:pt>
                <c:pt idx="6">
                  <c:v>2.9207732060113978E-4</c:v>
                </c:pt>
                <c:pt idx="7">
                  <c:v>6.1211770758995648E-4</c:v>
                </c:pt>
                <c:pt idx="8">
                  <c:v>1.2325565489380943E-3</c:v>
                </c:pt>
                <c:pt idx="9">
                  <c:v>2.3845851657225969E-3</c:v>
                </c:pt>
                <c:pt idx="10">
                  <c:v>4.432535356805864E-3</c:v>
                </c:pt>
                <c:pt idx="11">
                  <c:v>7.9163378268042126E-3</c:v>
                </c:pt>
                <c:pt idx="12">
                  <c:v>1.3584027931483828E-2</c:v>
                </c:pt>
                <c:pt idx="13">
                  <c:v>2.2395686815077084E-2</c:v>
                </c:pt>
                <c:pt idx="14">
                  <c:v>3.5475723180407544E-2</c:v>
                </c:pt>
                <c:pt idx="15">
                  <c:v>5.3991911327375998E-2</c:v>
                </c:pt>
                <c:pt idx="16">
                  <c:v>7.8950753879100624E-2</c:v>
                </c:pt>
                <c:pt idx="17">
                  <c:v>0.11092095490486334</c:v>
                </c:pt>
                <c:pt idx="18">
                  <c:v>0.14972706196663202</c:v>
                </c:pt>
                <c:pt idx="19">
                  <c:v>0.19418517804137148</c:v>
                </c:pt>
                <c:pt idx="20">
                  <c:v>0.24196951467056182</c:v>
                </c:pt>
                <c:pt idx="21">
                  <c:v>0.28969019816864988</c:v>
                </c:pt>
                <c:pt idx="22">
                  <c:v>0.33322327799423296</c:v>
                </c:pt>
                <c:pt idx="23">
                  <c:v>0.36826894858328812</c:v>
                </c:pt>
                <c:pt idx="24">
                  <c:v>0.39104163972578942</c:v>
                </c:pt>
                <c:pt idx="25">
                  <c:v>0.39894128304697846</c:v>
                </c:pt>
                <c:pt idx="26">
                  <c:v>0.39104163972578942</c:v>
                </c:pt>
                <c:pt idx="27">
                  <c:v>0.36826894858328812</c:v>
                </c:pt>
                <c:pt idx="28">
                  <c:v>0.33322327799423296</c:v>
                </c:pt>
                <c:pt idx="29">
                  <c:v>0.28969019816864755</c:v>
                </c:pt>
                <c:pt idx="30">
                  <c:v>0.24196951467055938</c:v>
                </c:pt>
                <c:pt idx="31">
                  <c:v>0.19418517804136914</c:v>
                </c:pt>
                <c:pt idx="32">
                  <c:v>0.14972706196662994</c:v>
                </c:pt>
                <c:pt idx="33">
                  <c:v>0.11092095490486158</c:v>
                </c:pt>
                <c:pt idx="34">
                  <c:v>7.8950753879099209E-2</c:v>
                </c:pt>
                <c:pt idx="35">
                  <c:v>5.3991911327374888E-2</c:v>
                </c:pt>
                <c:pt idx="36">
                  <c:v>3.5475723180406787E-2</c:v>
                </c:pt>
                <c:pt idx="37">
                  <c:v>2.2395686815076535E-2</c:v>
                </c:pt>
                <c:pt idx="38">
                  <c:v>1.3584027931483481E-2</c:v>
                </c:pt>
                <c:pt idx="39">
                  <c:v>7.9163378268039871E-3</c:v>
                </c:pt>
                <c:pt idx="40">
                  <c:v>4.4325353568057295E-3</c:v>
                </c:pt>
                <c:pt idx="41">
                  <c:v>2.3845851657225228E-3</c:v>
                </c:pt>
                <c:pt idx="42">
                  <c:v>1.2325565489380516E-3</c:v>
                </c:pt>
                <c:pt idx="43">
                  <c:v>6.1211770758993534E-4</c:v>
                </c:pt>
                <c:pt idx="44">
                  <c:v>2.9207732060112861E-4</c:v>
                </c:pt>
                <c:pt idx="45">
                  <c:v>1.3390484863400325E-4</c:v>
                </c:pt>
                <c:pt idx="46">
                  <c:v>5.8983583832705923E-5</c:v>
                </c:pt>
                <c:pt idx="47">
                  <c:v>2.4963372166684773E-5</c:v>
                </c:pt>
                <c:pt idx="48">
                  <c:v>1.0151108811887159E-5</c:v>
                </c:pt>
                <c:pt idx="49">
                  <c:v>3.9660920444838908E-6</c:v>
                </c:pt>
                <c:pt idx="50">
                  <c:v>1.4888541243250888E-6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BE5-4DEE-9499-5320E789A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578159"/>
        <c:axId val="1209573999"/>
      </c:scatterChart>
      <c:valAx>
        <c:axId val="1209578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9573999"/>
        <c:crosses val="autoZero"/>
        <c:crossBetween val="midCat"/>
      </c:valAx>
      <c:valAx>
        <c:axId val="1209573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9578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4214363704971967"/>
          <c:y val="0.11836003901563413"/>
          <c:w val="0.31765096029502982"/>
          <c:h val="6.004892962818286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1">
                <a:solidFill>
                  <a:schemeClr val="tx1"/>
                </a:solidFill>
              </a:rPr>
              <a:t>正規分布と</a:t>
            </a:r>
            <a:r>
              <a:rPr lang="ja-JP" altLang="en-US" sz="2000" b="1" i="1">
                <a:solidFill>
                  <a:schemeClr val="tx1"/>
                </a:solidFill>
              </a:rPr>
              <a:t>ｔ</a:t>
            </a:r>
            <a:r>
              <a:rPr lang="ja-JP" altLang="en-US" sz="2000" b="1">
                <a:solidFill>
                  <a:schemeClr val="tx1"/>
                </a:solidFill>
              </a:rPr>
              <a:t>分布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9105583527202757E-2"/>
          <c:y val="0.22494522789869031"/>
          <c:w val="0.92317073331383659"/>
          <c:h val="0.729466157676191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'P66-P70'!$K$3</c:f>
              <c:strCache>
                <c:ptCount val="1"/>
                <c:pt idx="0">
                  <c:v>t分布</c:v>
                </c:pt>
              </c:strCache>
            </c:strRef>
          </c:tx>
          <c:spPr>
            <a:ln w="349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'P66-P70'!$J$6:$J$56</c:f>
              <c:numCache>
                <c:formatCode>0.0_ </c:formatCode>
                <c:ptCount val="51"/>
                <c:pt idx="0">
                  <c:v>-5</c:v>
                </c:pt>
                <c:pt idx="1">
                  <c:v>-4.8</c:v>
                </c:pt>
                <c:pt idx="2">
                  <c:v>-4.5999999999999996</c:v>
                </c:pt>
                <c:pt idx="3">
                  <c:v>-4.4000000000000004</c:v>
                </c:pt>
                <c:pt idx="4">
                  <c:v>-4.2</c:v>
                </c:pt>
                <c:pt idx="5">
                  <c:v>-4</c:v>
                </c:pt>
                <c:pt idx="6">
                  <c:v>-3.8</c:v>
                </c:pt>
                <c:pt idx="7">
                  <c:v>-3.6</c:v>
                </c:pt>
                <c:pt idx="8">
                  <c:v>-3.4</c:v>
                </c:pt>
                <c:pt idx="9">
                  <c:v>-3.2</c:v>
                </c:pt>
                <c:pt idx="10">
                  <c:v>-3</c:v>
                </c:pt>
                <c:pt idx="11">
                  <c:v>-2.8</c:v>
                </c:pt>
                <c:pt idx="12">
                  <c:v>-2.6</c:v>
                </c:pt>
                <c:pt idx="13">
                  <c:v>-2.4</c:v>
                </c:pt>
                <c:pt idx="14">
                  <c:v>-2.2000000000000002</c:v>
                </c:pt>
                <c:pt idx="15">
                  <c:v>-2</c:v>
                </c:pt>
                <c:pt idx="16">
                  <c:v>-1.8</c:v>
                </c:pt>
                <c:pt idx="17">
                  <c:v>-1.6</c:v>
                </c:pt>
                <c:pt idx="18">
                  <c:v>-1.4</c:v>
                </c:pt>
                <c:pt idx="19">
                  <c:v>-1.2</c:v>
                </c:pt>
                <c:pt idx="20">
                  <c:v>-1</c:v>
                </c:pt>
                <c:pt idx="21">
                  <c:v>-0.8</c:v>
                </c:pt>
                <c:pt idx="22">
                  <c:v>-0.6</c:v>
                </c:pt>
                <c:pt idx="23">
                  <c:v>-0.4</c:v>
                </c:pt>
                <c:pt idx="24">
                  <c:v>-0.2</c:v>
                </c:pt>
                <c:pt idx="25">
                  <c:v>0</c:v>
                </c:pt>
                <c:pt idx="26">
                  <c:v>0.2</c:v>
                </c:pt>
                <c:pt idx="27">
                  <c:v>0.4</c:v>
                </c:pt>
                <c:pt idx="28">
                  <c:v>0.6</c:v>
                </c:pt>
                <c:pt idx="29">
                  <c:v>0.80000000000001004</c:v>
                </c:pt>
                <c:pt idx="30">
                  <c:v>1.00000000000001</c:v>
                </c:pt>
                <c:pt idx="31">
                  <c:v>1.2000000000000099</c:v>
                </c:pt>
                <c:pt idx="32">
                  <c:v>1.4000000000000099</c:v>
                </c:pt>
                <c:pt idx="33">
                  <c:v>1.6000000000000101</c:v>
                </c:pt>
                <c:pt idx="34">
                  <c:v>1.80000000000001</c:v>
                </c:pt>
                <c:pt idx="35">
                  <c:v>2.0000000000000102</c:v>
                </c:pt>
                <c:pt idx="36">
                  <c:v>2.2000000000000099</c:v>
                </c:pt>
                <c:pt idx="37">
                  <c:v>2.4000000000000101</c:v>
                </c:pt>
                <c:pt idx="38">
                  <c:v>2.6000000000000099</c:v>
                </c:pt>
                <c:pt idx="39">
                  <c:v>2.80000000000001</c:v>
                </c:pt>
                <c:pt idx="40">
                  <c:v>3.0000000000000102</c:v>
                </c:pt>
                <c:pt idx="41">
                  <c:v>3.2000000000000099</c:v>
                </c:pt>
                <c:pt idx="42">
                  <c:v>3.4000000000000101</c:v>
                </c:pt>
                <c:pt idx="43">
                  <c:v>3.6000000000000099</c:v>
                </c:pt>
                <c:pt idx="44">
                  <c:v>3.80000000000001</c:v>
                </c:pt>
                <c:pt idx="45">
                  <c:v>4.0000000000000098</c:v>
                </c:pt>
                <c:pt idx="46">
                  <c:v>4.2000000000000099</c:v>
                </c:pt>
                <c:pt idx="47">
                  <c:v>4.4000000000000101</c:v>
                </c:pt>
                <c:pt idx="48">
                  <c:v>4.6000000000000103</c:v>
                </c:pt>
                <c:pt idx="49">
                  <c:v>4.8000000000000096</c:v>
                </c:pt>
                <c:pt idx="50">
                  <c:v>5</c:v>
                </c:pt>
              </c:numCache>
            </c:numRef>
          </c:xVal>
          <c:yVal>
            <c:numRef>
              <c:f>'P66-P70'!$K$6:$K$56</c:f>
              <c:numCache>
                <c:formatCode>0.000_ </c:formatCode>
                <c:ptCount val="51"/>
                <c:pt idx="0">
                  <c:v>1.2242687930145794E-2</c:v>
                </c:pt>
                <c:pt idx="1">
                  <c:v>1.3240843851239215E-2</c:v>
                </c:pt>
                <c:pt idx="2">
                  <c:v>1.4364164538979726E-2</c:v>
                </c:pt>
                <c:pt idx="3">
                  <c:v>1.5634080853820759E-2</c:v>
                </c:pt>
                <c:pt idx="4">
                  <c:v>1.7076710632177611E-2</c:v>
                </c:pt>
                <c:pt idx="5">
                  <c:v>1.8724110951987685E-2</c:v>
                </c:pt>
                <c:pt idx="6">
                  <c:v>2.0615925270970902E-2</c:v>
                </c:pt>
                <c:pt idx="7">
                  <c:v>2.2801567778208503E-2</c:v>
                </c:pt>
                <c:pt idx="8">
                  <c:v>2.5343143804441935E-2</c:v>
                </c:pt>
                <c:pt idx="9">
                  <c:v>2.831938489179632E-2</c:v>
                </c:pt>
                <c:pt idx="10">
                  <c:v>3.1830988618379068E-2</c:v>
                </c:pt>
                <c:pt idx="11">
                  <c:v>3.6007905676899397E-2</c:v>
                </c:pt>
                <c:pt idx="12">
                  <c:v>4.1019315229869929E-2</c:v>
                </c:pt>
                <c:pt idx="13">
                  <c:v>4.7087261269791521E-2</c:v>
                </c:pt>
                <c:pt idx="14">
                  <c:v>5.4505117497224427E-2</c:v>
                </c:pt>
                <c:pt idx="15">
                  <c:v>6.3661977236758135E-2</c:v>
                </c:pt>
                <c:pt idx="16">
                  <c:v>7.5073086364101566E-2</c:v>
                </c:pt>
                <c:pt idx="17">
                  <c:v>8.9412889377469287E-2</c:v>
                </c:pt>
                <c:pt idx="18">
                  <c:v>0.10753712371074009</c:v>
                </c:pt>
                <c:pt idx="19">
                  <c:v>0.13045487138679945</c:v>
                </c:pt>
                <c:pt idx="20">
                  <c:v>0.15915494309189535</c:v>
                </c:pt>
                <c:pt idx="21">
                  <c:v>0.19409139401450651</c:v>
                </c:pt>
                <c:pt idx="22">
                  <c:v>0.23405138689984611</c:v>
                </c:pt>
                <c:pt idx="23">
                  <c:v>0.27440507429637123</c:v>
                </c:pt>
                <c:pt idx="24">
                  <c:v>0.30606719825364487</c:v>
                </c:pt>
                <c:pt idx="25">
                  <c:v>0.31830988618379069</c:v>
                </c:pt>
                <c:pt idx="26">
                  <c:v>0.30606719825364487</c:v>
                </c:pt>
                <c:pt idx="27">
                  <c:v>0.27440507429637123</c:v>
                </c:pt>
                <c:pt idx="28">
                  <c:v>0.23405138689984611</c:v>
                </c:pt>
                <c:pt idx="29">
                  <c:v>0.19409139401450459</c:v>
                </c:pt>
                <c:pt idx="30">
                  <c:v>0.15915494309189374</c:v>
                </c:pt>
                <c:pt idx="31">
                  <c:v>0.13045487138679818</c:v>
                </c:pt>
                <c:pt idx="32">
                  <c:v>0.1075371237107391</c:v>
                </c:pt>
                <c:pt idx="33">
                  <c:v>8.9412889377468482E-2</c:v>
                </c:pt>
                <c:pt idx="34">
                  <c:v>7.5073086364100941E-2</c:v>
                </c:pt>
                <c:pt idx="35">
                  <c:v>6.3661977236757622E-2</c:v>
                </c:pt>
                <c:pt idx="36">
                  <c:v>5.4505117497224025E-2</c:v>
                </c:pt>
                <c:pt idx="37">
                  <c:v>4.7087261269791181E-2</c:v>
                </c:pt>
                <c:pt idx="38">
                  <c:v>4.1019315229869666E-2</c:v>
                </c:pt>
                <c:pt idx="39">
                  <c:v>3.6007905676899168E-2</c:v>
                </c:pt>
                <c:pt idx="40">
                  <c:v>3.183098861837888E-2</c:v>
                </c:pt>
                <c:pt idx="41">
                  <c:v>2.8319384891796164E-2</c:v>
                </c:pt>
                <c:pt idx="42">
                  <c:v>2.53431438044418E-2</c:v>
                </c:pt>
                <c:pt idx="43">
                  <c:v>2.2801567778208388E-2</c:v>
                </c:pt>
                <c:pt idx="44">
                  <c:v>2.0615925270970798E-2</c:v>
                </c:pt>
                <c:pt idx="45">
                  <c:v>1.8724110951987602E-2</c:v>
                </c:pt>
                <c:pt idx="46">
                  <c:v>1.7076710632177538E-2</c:v>
                </c:pt>
                <c:pt idx="47">
                  <c:v>1.5634080853820693E-2</c:v>
                </c:pt>
                <c:pt idx="48">
                  <c:v>1.4364164538979662E-2</c:v>
                </c:pt>
                <c:pt idx="49">
                  <c:v>1.3240843851239163E-2</c:v>
                </c:pt>
                <c:pt idx="50">
                  <c:v>1.2242687930145794E-2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6E-44B9-A439-923AF7672DC5}"/>
            </c:ext>
          </c:extLst>
        </c:ser>
        <c:ser>
          <c:idx val="1"/>
          <c:order val="1"/>
          <c:tx>
            <c:strRef>
              <c:f>'P66-P70'!$L$3</c:f>
              <c:strCache>
                <c:ptCount val="1"/>
              </c:strCache>
            </c:strRef>
          </c:tx>
          <c:spPr>
            <a:ln w="2857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'P66-P70'!$J$6:$J$56</c:f>
              <c:numCache>
                <c:formatCode>0.0_ </c:formatCode>
                <c:ptCount val="51"/>
                <c:pt idx="0">
                  <c:v>-5</c:v>
                </c:pt>
                <c:pt idx="1">
                  <c:v>-4.8</c:v>
                </c:pt>
                <c:pt idx="2">
                  <c:v>-4.5999999999999996</c:v>
                </c:pt>
                <c:pt idx="3">
                  <c:v>-4.4000000000000004</c:v>
                </c:pt>
                <c:pt idx="4">
                  <c:v>-4.2</c:v>
                </c:pt>
                <c:pt idx="5">
                  <c:v>-4</c:v>
                </c:pt>
                <c:pt idx="6">
                  <c:v>-3.8</c:v>
                </c:pt>
                <c:pt idx="7">
                  <c:v>-3.6</c:v>
                </c:pt>
                <c:pt idx="8">
                  <c:v>-3.4</c:v>
                </c:pt>
                <c:pt idx="9">
                  <c:v>-3.2</c:v>
                </c:pt>
                <c:pt idx="10">
                  <c:v>-3</c:v>
                </c:pt>
                <c:pt idx="11">
                  <c:v>-2.8</c:v>
                </c:pt>
                <c:pt idx="12">
                  <c:v>-2.6</c:v>
                </c:pt>
                <c:pt idx="13">
                  <c:v>-2.4</c:v>
                </c:pt>
                <c:pt idx="14">
                  <c:v>-2.2000000000000002</c:v>
                </c:pt>
                <c:pt idx="15">
                  <c:v>-2</c:v>
                </c:pt>
                <c:pt idx="16">
                  <c:v>-1.8</c:v>
                </c:pt>
                <c:pt idx="17">
                  <c:v>-1.6</c:v>
                </c:pt>
                <c:pt idx="18">
                  <c:v>-1.4</c:v>
                </c:pt>
                <c:pt idx="19">
                  <c:v>-1.2</c:v>
                </c:pt>
                <c:pt idx="20">
                  <c:v>-1</c:v>
                </c:pt>
                <c:pt idx="21">
                  <c:v>-0.8</c:v>
                </c:pt>
                <c:pt idx="22">
                  <c:v>-0.6</c:v>
                </c:pt>
                <c:pt idx="23">
                  <c:v>-0.4</c:v>
                </c:pt>
                <c:pt idx="24">
                  <c:v>-0.2</c:v>
                </c:pt>
                <c:pt idx="25">
                  <c:v>0</c:v>
                </c:pt>
                <c:pt idx="26">
                  <c:v>0.2</c:v>
                </c:pt>
                <c:pt idx="27">
                  <c:v>0.4</c:v>
                </c:pt>
                <c:pt idx="28">
                  <c:v>0.6</c:v>
                </c:pt>
                <c:pt idx="29">
                  <c:v>0.80000000000001004</c:v>
                </c:pt>
                <c:pt idx="30">
                  <c:v>1.00000000000001</c:v>
                </c:pt>
                <c:pt idx="31">
                  <c:v>1.2000000000000099</c:v>
                </c:pt>
                <c:pt idx="32">
                  <c:v>1.4000000000000099</c:v>
                </c:pt>
                <c:pt idx="33">
                  <c:v>1.6000000000000101</c:v>
                </c:pt>
                <c:pt idx="34">
                  <c:v>1.80000000000001</c:v>
                </c:pt>
                <c:pt idx="35">
                  <c:v>2.0000000000000102</c:v>
                </c:pt>
                <c:pt idx="36">
                  <c:v>2.2000000000000099</c:v>
                </c:pt>
                <c:pt idx="37">
                  <c:v>2.4000000000000101</c:v>
                </c:pt>
                <c:pt idx="38">
                  <c:v>2.6000000000000099</c:v>
                </c:pt>
                <c:pt idx="39">
                  <c:v>2.80000000000001</c:v>
                </c:pt>
                <c:pt idx="40">
                  <c:v>3.0000000000000102</c:v>
                </c:pt>
                <c:pt idx="41">
                  <c:v>3.2000000000000099</c:v>
                </c:pt>
                <c:pt idx="42">
                  <c:v>3.4000000000000101</c:v>
                </c:pt>
                <c:pt idx="43">
                  <c:v>3.6000000000000099</c:v>
                </c:pt>
                <c:pt idx="44">
                  <c:v>3.80000000000001</c:v>
                </c:pt>
                <c:pt idx="45">
                  <c:v>4.0000000000000098</c:v>
                </c:pt>
                <c:pt idx="46">
                  <c:v>4.2000000000000099</c:v>
                </c:pt>
                <c:pt idx="47">
                  <c:v>4.4000000000000101</c:v>
                </c:pt>
                <c:pt idx="48">
                  <c:v>4.6000000000000103</c:v>
                </c:pt>
                <c:pt idx="49">
                  <c:v>4.8000000000000096</c:v>
                </c:pt>
                <c:pt idx="50">
                  <c:v>5</c:v>
                </c:pt>
              </c:numCache>
            </c:numRef>
          </c:xVal>
          <c:yVal>
            <c:numRef>
              <c:f>'P66-P70'!$U$6:$U$56</c:f>
              <c:numCache>
                <c:formatCode>0.000_ </c:formatCode>
                <c:ptCount val="51"/>
                <c:pt idx="0">
                  <c:v>1.4888541243250888E-6</c:v>
                </c:pt>
                <c:pt idx="1">
                  <c:v>3.9660920444840738E-6</c:v>
                </c:pt>
                <c:pt idx="2">
                  <c:v>1.0151108811887663E-5</c:v>
                </c:pt>
                <c:pt idx="3">
                  <c:v>2.4963372166685837E-5</c:v>
                </c:pt>
                <c:pt idx="4">
                  <c:v>5.8983583832708321E-5</c:v>
                </c:pt>
                <c:pt idx="5">
                  <c:v>1.3390484863400848E-4</c:v>
                </c:pt>
                <c:pt idx="6">
                  <c:v>2.9207732060113978E-4</c:v>
                </c:pt>
                <c:pt idx="7">
                  <c:v>6.1211770758995648E-4</c:v>
                </c:pt>
                <c:pt idx="8">
                  <c:v>1.2325565489380943E-3</c:v>
                </c:pt>
                <c:pt idx="9">
                  <c:v>2.3845851657225969E-3</c:v>
                </c:pt>
                <c:pt idx="10">
                  <c:v>4.432535356805864E-3</c:v>
                </c:pt>
                <c:pt idx="11">
                  <c:v>7.9163378268042126E-3</c:v>
                </c:pt>
                <c:pt idx="12">
                  <c:v>1.3584027931483828E-2</c:v>
                </c:pt>
                <c:pt idx="13">
                  <c:v>2.2395686815077084E-2</c:v>
                </c:pt>
                <c:pt idx="14">
                  <c:v>3.5475723180407544E-2</c:v>
                </c:pt>
                <c:pt idx="15">
                  <c:v>5.3991911327375998E-2</c:v>
                </c:pt>
                <c:pt idx="16">
                  <c:v>7.8950753879100624E-2</c:v>
                </c:pt>
                <c:pt idx="17">
                  <c:v>0.11092095490486334</c:v>
                </c:pt>
                <c:pt idx="18">
                  <c:v>0.14972706196663202</c:v>
                </c:pt>
                <c:pt idx="19">
                  <c:v>0.19418517804137148</c:v>
                </c:pt>
                <c:pt idx="20">
                  <c:v>0.24196951467056182</c:v>
                </c:pt>
                <c:pt idx="21">
                  <c:v>0.28969019816864988</c:v>
                </c:pt>
                <c:pt idx="22">
                  <c:v>0.33322327799423296</c:v>
                </c:pt>
                <c:pt idx="23">
                  <c:v>0.36826894858328812</c:v>
                </c:pt>
                <c:pt idx="24">
                  <c:v>0.39104163972578942</c:v>
                </c:pt>
                <c:pt idx="25">
                  <c:v>0.39894128304697846</c:v>
                </c:pt>
                <c:pt idx="26">
                  <c:v>0.39104163972578942</c:v>
                </c:pt>
                <c:pt idx="27">
                  <c:v>0.36826894858328812</c:v>
                </c:pt>
                <c:pt idx="28">
                  <c:v>0.33322327799423296</c:v>
                </c:pt>
                <c:pt idx="29">
                  <c:v>0.28969019816864755</c:v>
                </c:pt>
                <c:pt idx="30">
                  <c:v>0.24196951467055938</c:v>
                </c:pt>
                <c:pt idx="31">
                  <c:v>0.19418517804136914</c:v>
                </c:pt>
                <c:pt idx="32">
                  <c:v>0.14972706196662994</c:v>
                </c:pt>
                <c:pt idx="33">
                  <c:v>0.11092095490486158</c:v>
                </c:pt>
                <c:pt idx="34">
                  <c:v>7.8950753879099209E-2</c:v>
                </c:pt>
                <c:pt idx="35">
                  <c:v>5.3991911327374888E-2</c:v>
                </c:pt>
                <c:pt idx="36">
                  <c:v>3.5475723180406787E-2</c:v>
                </c:pt>
                <c:pt idx="37">
                  <c:v>2.2395686815076535E-2</c:v>
                </c:pt>
                <c:pt idx="38">
                  <c:v>1.3584027931483481E-2</c:v>
                </c:pt>
                <c:pt idx="39">
                  <c:v>7.9163378268039871E-3</c:v>
                </c:pt>
                <c:pt idx="40">
                  <c:v>4.4325353568057295E-3</c:v>
                </c:pt>
                <c:pt idx="41">
                  <c:v>2.3845851657225228E-3</c:v>
                </c:pt>
                <c:pt idx="42">
                  <c:v>1.2325565489380516E-3</c:v>
                </c:pt>
                <c:pt idx="43">
                  <c:v>6.1211770758993534E-4</c:v>
                </c:pt>
                <c:pt idx="44">
                  <c:v>2.9207732060112861E-4</c:v>
                </c:pt>
                <c:pt idx="45">
                  <c:v>1.3390484863400325E-4</c:v>
                </c:pt>
                <c:pt idx="46">
                  <c:v>5.8983583832705923E-5</c:v>
                </c:pt>
                <c:pt idx="47">
                  <c:v>2.4963372166684773E-5</c:v>
                </c:pt>
                <c:pt idx="48">
                  <c:v>1.0151108811887159E-5</c:v>
                </c:pt>
                <c:pt idx="49">
                  <c:v>3.9660920444838908E-6</c:v>
                </c:pt>
                <c:pt idx="50">
                  <c:v>1.4888541243250888E-6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6E-44B9-A439-923AF7672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8532831"/>
        <c:axId val="1098537407"/>
      </c:scatterChart>
      <c:valAx>
        <c:axId val="1098532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8537407"/>
        <c:crosses val="autoZero"/>
        <c:crossBetween val="midCat"/>
      </c:valAx>
      <c:valAx>
        <c:axId val="1098537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85328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206694</xdr:colOff>
      <xdr:row>27</xdr:row>
      <xdr:rowOff>47625</xdr:rowOff>
    </xdr:from>
    <xdr:to>
      <xdr:col>8</xdr:col>
      <xdr:colOff>19050</xdr:colOff>
      <xdr:row>29</xdr:row>
      <xdr:rowOff>123825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BB4BC689-A3D9-B09A-90D6-7A1EB998FB4C}"/>
            </a:ext>
          </a:extLst>
        </xdr:cNvPr>
        <xdr:cNvSpPr/>
      </xdr:nvSpPr>
      <xdr:spPr>
        <a:xfrm>
          <a:off x="2930844" y="4300538"/>
          <a:ext cx="212406" cy="52387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9</xdr:col>
      <xdr:colOff>185738</xdr:colOff>
      <xdr:row>39</xdr:row>
      <xdr:rowOff>104775</xdr:rowOff>
    </xdr:from>
    <xdr:to>
      <xdr:col>24</xdr:col>
      <xdr:colOff>76200</xdr:colOff>
      <xdr:row>40</xdr:row>
      <xdr:rowOff>100012</xdr:rowOff>
    </xdr:to>
    <xdr:cxnSp macro="">
      <xdr:nvCxnSpPr>
        <xdr:cNvPr id="14" name="コネクタ: カギ線 13">
          <a:extLst>
            <a:ext uri="{FF2B5EF4-FFF2-40B4-BE49-F238E27FC236}">
              <a16:creationId xmlns:a16="http://schemas.microsoft.com/office/drawing/2014/main" id="{59A19F32-E1FB-3B20-3CC2-04A2D22A1785}"/>
            </a:ext>
          </a:extLst>
        </xdr:cNvPr>
        <xdr:cNvCxnSpPr/>
      </xdr:nvCxnSpPr>
      <xdr:spPr>
        <a:xfrm>
          <a:off x="4310063" y="8782050"/>
          <a:ext cx="5962650" cy="219075"/>
        </a:xfrm>
        <a:prstGeom prst="bentConnector3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173833</xdr:colOff>
      <xdr:row>49</xdr:row>
      <xdr:rowOff>204788</xdr:rowOff>
    </xdr:from>
    <xdr:to>
      <xdr:col>9</xdr:col>
      <xdr:colOff>171452</xdr:colOff>
      <xdr:row>61</xdr:row>
      <xdr:rowOff>119064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0AE9B440-9A39-1DCE-206D-9EDFF3F7EA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121442</xdr:colOff>
      <xdr:row>50</xdr:row>
      <xdr:rowOff>123825</xdr:rowOff>
    </xdr:from>
    <xdr:to>
      <xdr:col>21</xdr:col>
      <xdr:colOff>14288</xdr:colOff>
      <xdr:row>62</xdr:row>
      <xdr:rowOff>69054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7FF68556-7313-1229-BD0E-8BB88853BD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376239</xdr:colOff>
      <xdr:row>3</xdr:row>
      <xdr:rowOff>128587</xdr:rowOff>
    </xdr:from>
    <xdr:to>
      <xdr:col>11</xdr:col>
      <xdr:colOff>326232</xdr:colOff>
      <xdr:row>22</xdr:row>
      <xdr:rowOff>180975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C477C5F-E2E9-4148-9C2E-DC739796F1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114302</xdr:colOff>
      <xdr:row>3</xdr:row>
      <xdr:rowOff>214312</xdr:rowOff>
    </xdr:from>
    <xdr:to>
      <xdr:col>17</xdr:col>
      <xdr:colOff>64295</xdr:colOff>
      <xdr:row>23</xdr:row>
      <xdr:rowOff>28045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E0ABE88-B286-47D5-B602-9FD07C9747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116415</xdr:colOff>
      <xdr:row>23</xdr:row>
      <xdr:rowOff>201084</xdr:rowOff>
    </xdr:from>
    <xdr:to>
      <xdr:col>19</xdr:col>
      <xdr:colOff>74082</xdr:colOff>
      <xdr:row>36</xdr:row>
      <xdr:rowOff>132292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B257A0DC-AFFC-E07E-BF7B-872F73CDEE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518582</xdr:colOff>
      <xdr:row>37</xdr:row>
      <xdr:rowOff>86253</xdr:rowOff>
    </xdr:from>
    <xdr:to>
      <xdr:col>19</xdr:col>
      <xdr:colOff>523874</xdr:colOff>
      <xdr:row>57</xdr:row>
      <xdr:rowOff>63499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8997ACEE-8799-AF8D-401B-FA9A14EAC8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232832</xdr:colOff>
      <xdr:row>59</xdr:row>
      <xdr:rowOff>1585</xdr:rowOff>
    </xdr:from>
    <xdr:to>
      <xdr:col>19</xdr:col>
      <xdr:colOff>608541</xdr:colOff>
      <xdr:row>80</xdr:row>
      <xdr:rowOff>84666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8D766261-23C7-E551-5FFD-4CCF32AD3A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19653</xdr:colOff>
      <xdr:row>2</xdr:row>
      <xdr:rowOff>42334</xdr:rowOff>
    </xdr:from>
    <xdr:to>
      <xdr:col>40</xdr:col>
      <xdr:colOff>322034</xdr:colOff>
      <xdr:row>27</xdr:row>
      <xdr:rowOff>180974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425B326-8B5C-4BB1-AFE6-D33817E397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549360</xdr:colOff>
      <xdr:row>29</xdr:row>
      <xdr:rowOff>33181</xdr:rowOff>
    </xdr:from>
    <xdr:to>
      <xdr:col>39</xdr:col>
      <xdr:colOff>197069</xdr:colOff>
      <xdr:row>54</xdr:row>
      <xdr:rowOff>221480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962AD2D-305A-4C8C-A32D-783025D13C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552221</xdr:colOff>
      <xdr:row>1</xdr:row>
      <xdr:rowOff>90713</xdr:rowOff>
    </xdr:from>
    <xdr:to>
      <xdr:col>20</xdr:col>
      <xdr:colOff>312964</xdr:colOff>
      <xdr:row>40</xdr:row>
      <xdr:rowOff>13607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C2C0986-F067-4E98-8862-7FDB5F3E47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129268</xdr:colOff>
      <xdr:row>75</xdr:row>
      <xdr:rowOff>156483</xdr:rowOff>
    </xdr:from>
    <xdr:to>
      <xdr:col>11</xdr:col>
      <xdr:colOff>631882</xdr:colOff>
      <xdr:row>107</xdr:row>
      <xdr:rowOff>104267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5DC5694-320F-455E-9F20-C5493C1FC4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158183</xdr:colOff>
      <xdr:row>0</xdr:row>
      <xdr:rowOff>148827</xdr:rowOff>
    </xdr:from>
    <xdr:to>
      <xdr:col>19</xdr:col>
      <xdr:colOff>416719</xdr:colOff>
      <xdr:row>32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711754D-9262-46FE-9598-7FB3E21803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391205</xdr:colOff>
      <xdr:row>32</xdr:row>
      <xdr:rowOff>108859</xdr:rowOff>
    </xdr:from>
    <xdr:to>
      <xdr:col>10</xdr:col>
      <xdr:colOff>642936</xdr:colOff>
      <xdr:row>54</xdr:row>
      <xdr:rowOff>190499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50B28B6-48B9-4F1B-B6FE-748158390A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609599</xdr:colOff>
      <xdr:row>33</xdr:row>
      <xdr:rowOff>0</xdr:rowOff>
    </xdr:from>
    <xdr:to>
      <xdr:col>9</xdr:col>
      <xdr:colOff>214312</xdr:colOff>
      <xdr:row>43</xdr:row>
      <xdr:rowOff>142876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A56F019-2773-4032-9E18-AC6565E7EA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432912</xdr:colOff>
      <xdr:row>33</xdr:row>
      <xdr:rowOff>0</xdr:rowOff>
    </xdr:from>
    <xdr:to>
      <xdr:col>16</xdr:col>
      <xdr:colOff>52386</xdr:colOff>
      <xdr:row>43</xdr:row>
      <xdr:rowOff>139273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6A18753-7FE9-4B81-A099-5A3AA3791D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5291</xdr:colOff>
      <xdr:row>89</xdr:row>
      <xdr:rowOff>0</xdr:rowOff>
    </xdr:from>
    <xdr:to>
      <xdr:col>2</xdr:col>
      <xdr:colOff>682624</xdr:colOff>
      <xdr:row>118</xdr:row>
      <xdr:rowOff>254000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A9778F2B-BCF9-522E-54C6-BD961C0DD96C}"/>
            </a:ext>
          </a:extLst>
        </xdr:cNvPr>
        <xdr:cNvSpPr/>
      </xdr:nvSpPr>
      <xdr:spPr>
        <a:xfrm>
          <a:off x="1576917" y="22674792"/>
          <a:ext cx="677333" cy="7625291"/>
        </a:xfrm>
        <a:prstGeom prst="rect">
          <a:avLst/>
        </a:prstGeom>
        <a:noFill/>
        <a:ln w="317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3</xdr:col>
      <xdr:colOff>0</xdr:colOff>
      <xdr:row>89</xdr:row>
      <xdr:rowOff>15875</xdr:rowOff>
    </xdr:from>
    <xdr:to>
      <xdr:col>3</xdr:col>
      <xdr:colOff>677333</xdr:colOff>
      <xdr:row>109</xdr:row>
      <xdr:rowOff>21168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2AB4C67-A193-453E-BB47-DF8D24204DD5}"/>
            </a:ext>
          </a:extLst>
        </xdr:cNvPr>
        <xdr:cNvSpPr/>
      </xdr:nvSpPr>
      <xdr:spPr>
        <a:xfrm>
          <a:off x="2259542" y="22690667"/>
          <a:ext cx="677333" cy="5090584"/>
        </a:xfrm>
        <a:prstGeom prst="rect">
          <a:avLst/>
        </a:prstGeom>
        <a:noFill/>
        <a:ln w="317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367445</xdr:colOff>
      <xdr:row>9</xdr:row>
      <xdr:rowOff>94514</xdr:rowOff>
    </xdr:from>
    <xdr:to>
      <xdr:col>12</xdr:col>
      <xdr:colOff>176945</xdr:colOff>
      <xdr:row>36</xdr:row>
      <xdr:rowOff>27839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EB13073-3772-4D05-A0ED-30008ABAB2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581025</xdr:colOff>
      <xdr:row>46</xdr:row>
      <xdr:rowOff>109538</xdr:rowOff>
    </xdr:from>
    <xdr:to>
      <xdr:col>8</xdr:col>
      <xdr:colOff>542925</xdr:colOff>
      <xdr:row>48</xdr:row>
      <xdr:rowOff>161925</xdr:rowOff>
    </xdr:to>
    <xdr:cxnSp macro="">
      <xdr:nvCxnSpPr>
        <xdr:cNvPr id="3" name="コネクタ: カギ線 2">
          <a:extLst>
            <a:ext uri="{FF2B5EF4-FFF2-40B4-BE49-F238E27FC236}">
              <a16:creationId xmlns:a16="http://schemas.microsoft.com/office/drawing/2014/main" id="{CB9F4EE1-FB8D-4A73-B1C9-7A2EBDAC637E}"/>
            </a:ext>
          </a:extLst>
        </xdr:cNvPr>
        <xdr:cNvCxnSpPr/>
      </xdr:nvCxnSpPr>
      <xdr:spPr>
        <a:xfrm rot="10800000" flipV="1">
          <a:off x="6629400" y="9091613"/>
          <a:ext cx="609600" cy="538162"/>
        </a:xfrm>
        <a:prstGeom prst="bentConnector3">
          <a:avLst/>
        </a:prstGeom>
        <a:ln w="38100">
          <a:solidFill>
            <a:schemeClr val="tx1"/>
          </a:solidFill>
          <a:tailEnd type="triangle"/>
        </a:ln>
        <a:effectLst>
          <a:glow rad="101600">
            <a:schemeClr val="bg1"/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239A0-05C6-4771-AD0B-044172825910}">
  <dimension ref="A1:AB53"/>
  <sheetViews>
    <sheetView tabSelected="1" workbookViewId="0"/>
  </sheetViews>
  <sheetFormatPr defaultRowHeight="18.75"/>
  <cols>
    <col min="1" max="1" width="12.125" customWidth="1"/>
    <col min="2" max="22" width="5.25" customWidth="1"/>
    <col min="23" max="23" width="3.25" customWidth="1"/>
    <col min="24" max="24" width="8.25" customWidth="1"/>
    <col min="25" max="26" width="8" customWidth="1"/>
  </cols>
  <sheetData>
    <row r="1" spans="1:26">
      <c r="A1" s="8" t="s">
        <v>5</v>
      </c>
    </row>
    <row r="2" spans="1:26">
      <c r="B2" s="1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R2" s="2">
        <v>16</v>
      </c>
      <c r="S2" s="2">
        <v>17</v>
      </c>
      <c r="T2" s="2">
        <v>18</v>
      </c>
      <c r="U2" s="2">
        <v>19</v>
      </c>
      <c r="V2" s="2">
        <v>20</v>
      </c>
      <c r="X2" s="1"/>
      <c r="Y2" s="1" t="s">
        <v>0</v>
      </c>
      <c r="Z2" s="1" t="s">
        <v>1</v>
      </c>
    </row>
    <row r="3" spans="1:26">
      <c r="B3" s="3" t="s">
        <v>0</v>
      </c>
      <c r="C3" s="4">
        <v>100</v>
      </c>
      <c r="D3" s="7">
        <v>59</v>
      </c>
      <c r="E3" s="7">
        <v>70</v>
      </c>
      <c r="F3" s="7">
        <v>88</v>
      </c>
      <c r="G3" s="7">
        <v>78</v>
      </c>
      <c r="H3" s="7">
        <v>76</v>
      </c>
      <c r="I3" s="7">
        <v>72</v>
      </c>
      <c r="J3" s="4">
        <v>77</v>
      </c>
      <c r="K3" s="4">
        <v>57</v>
      </c>
      <c r="L3" s="4">
        <v>78</v>
      </c>
      <c r="M3" s="4">
        <v>68</v>
      </c>
      <c r="N3" s="4">
        <v>82</v>
      </c>
      <c r="O3" s="4">
        <v>64</v>
      </c>
      <c r="P3" s="4">
        <v>76</v>
      </c>
      <c r="Q3" s="4">
        <v>75</v>
      </c>
      <c r="R3" s="4">
        <v>86</v>
      </c>
      <c r="S3" s="4">
        <v>95</v>
      </c>
      <c r="T3" s="4">
        <v>65</v>
      </c>
      <c r="U3" s="4">
        <v>90</v>
      </c>
      <c r="V3" s="4">
        <v>75</v>
      </c>
      <c r="X3" s="3" t="s">
        <v>2</v>
      </c>
      <c r="Y3" s="4">
        <f>SUM(C3:V3)</f>
        <v>1531</v>
      </c>
      <c r="Z3" s="4"/>
    </row>
    <row r="4" spans="1:26" ht="17.25" customHeight="1">
      <c r="B4" s="3" t="s">
        <v>1</v>
      </c>
      <c r="C4" s="4">
        <v>68</v>
      </c>
      <c r="D4" s="7">
        <v>88</v>
      </c>
      <c r="E4" s="7">
        <v>70</v>
      </c>
      <c r="F4" s="7">
        <v>72</v>
      </c>
      <c r="G4" s="7">
        <v>82</v>
      </c>
      <c r="H4" s="7">
        <v>68</v>
      </c>
      <c r="I4" s="7">
        <v>82</v>
      </c>
      <c r="J4" s="4">
        <v>58</v>
      </c>
      <c r="K4" s="4">
        <v>76</v>
      </c>
      <c r="L4" s="4">
        <v>55</v>
      </c>
      <c r="M4" s="4">
        <v>65</v>
      </c>
      <c r="N4" s="4">
        <v>58</v>
      </c>
      <c r="O4" s="4">
        <v>52</v>
      </c>
      <c r="P4" s="4">
        <v>95</v>
      </c>
      <c r="Q4" s="4">
        <v>76</v>
      </c>
      <c r="R4" s="4">
        <v>95</v>
      </c>
      <c r="S4" s="4">
        <v>88</v>
      </c>
      <c r="T4" s="4">
        <v>92</v>
      </c>
      <c r="U4" s="4">
        <v>95</v>
      </c>
      <c r="V4" s="4">
        <v>98</v>
      </c>
      <c r="X4" s="3" t="s">
        <v>3</v>
      </c>
      <c r="Y4" s="4">
        <v>20</v>
      </c>
      <c r="Z4" s="4">
        <v>20</v>
      </c>
    </row>
    <row r="5" spans="1:26" ht="17.25" customHeight="1">
      <c r="B5" s="5"/>
      <c r="D5" s="11"/>
      <c r="E5" s="11"/>
      <c r="F5" s="11"/>
      <c r="G5" s="11"/>
      <c r="H5" s="11"/>
      <c r="I5" s="11"/>
      <c r="X5" s="3" t="s">
        <v>4</v>
      </c>
      <c r="Y5" s="4"/>
      <c r="Z5" s="4"/>
    </row>
    <row r="6" spans="1:26" ht="17.25" customHeight="1">
      <c r="B6" s="5"/>
      <c r="D6" s="11"/>
      <c r="E6" s="11"/>
      <c r="F6" s="11"/>
      <c r="G6" s="11"/>
      <c r="H6" s="11"/>
      <c r="I6" s="11"/>
    </row>
    <row r="7" spans="1:26" ht="17.25" customHeight="1">
      <c r="A7" s="8" t="s">
        <v>20</v>
      </c>
      <c r="B7" s="5"/>
      <c r="D7" s="11"/>
      <c r="E7" s="11"/>
      <c r="F7" s="11"/>
      <c r="G7" s="11"/>
      <c r="H7" s="11"/>
      <c r="I7" s="11"/>
    </row>
    <row r="8" spans="1:26" ht="17.25" customHeight="1">
      <c r="B8" s="5"/>
      <c r="D8" s="11"/>
      <c r="E8" s="11"/>
      <c r="F8" s="11"/>
      <c r="G8" s="11"/>
      <c r="H8" s="11"/>
      <c r="I8" s="11"/>
      <c r="X8" s="10" t="s">
        <v>18</v>
      </c>
      <c r="Y8" s="10" t="s">
        <v>19</v>
      </c>
    </row>
    <row r="9" spans="1:26" ht="17.25" customHeight="1">
      <c r="B9" s="5"/>
      <c r="D9" s="11"/>
      <c r="E9" s="11"/>
      <c r="F9" s="11"/>
      <c r="G9" s="11"/>
      <c r="H9" s="11"/>
      <c r="I9" s="11"/>
      <c r="X9" s="10">
        <v>1</v>
      </c>
      <c r="Y9" s="10">
        <v>5</v>
      </c>
    </row>
    <row r="10" spans="1:26" ht="17.25" customHeight="1">
      <c r="B10" s="5"/>
      <c r="D10" s="11"/>
      <c r="E10" s="11"/>
      <c r="F10" s="11"/>
      <c r="G10" s="11"/>
      <c r="H10" s="11"/>
      <c r="I10" s="11"/>
      <c r="X10" s="10">
        <v>2</v>
      </c>
      <c r="Y10" s="10">
        <v>4</v>
      </c>
    </row>
    <row r="11" spans="1:26" ht="17.25" customHeight="1">
      <c r="B11" s="5"/>
      <c r="D11" s="11"/>
      <c r="E11" s="11"/>
      <c r="F11" s="11"/>
      <c r="G11" s="11"/>
      <c r="H11" s="11"/>
      <c r="I11" s="11"/>
      <c r="X11" s="10">
        <v>3</v>
      </c>
      <c r="Y11" s="10">
        <v>3</v>
      </c>
    </row>
    <row r="12" spans="1:26" ht="17.25" customHeight="1">
      <c r="B12" s="5"/>
      <c r="D12" s="11"/>
      <c r="E12" s="11"/>
      <c r="F12" s="11"/>
      <c r="G12" s="11"/>
      <c r="H12" s="11"/>
      <c r="I12" s="11"/>
      <c r="X12" s="10">
        <v>4</v>
      </c>
      <c r="Y12" s="10">
        <v>2</v>
      </c>
    </row>
    <row r="13" spans="1:26" ht="17.25" customHeight="1">
      <c r="B13" s="5"/>
      <c r="D13" s="11"/>
      <c r="E13" s="11"/>
      <c r="F13" s="11"/>
      <c r="G13" s="11"/>
      <c r="H13" s="11"/>
      <c r="I13" s="11"/>
      <c r="X13" s="10">
        <v>5</v>
      </c>
      <c r="Y13" s="10">
        <v>1</v>
      </c>
    </row>
    <row r="14" spans="1:26" ht="17.25" customHeight="1">
      <c r="B14" s="5"/>
      <c r="D14" s="11"/>
      <c r="E14" s="11"/>
      <c r="F14" s="11"/>
      <c r="G14" s="11"/>
      <c r="H14" s="11"/>
      <c r="I14" s="11"/>
    </row>
    <row r="15" spans="1:26">
      <c r="A15" s="8" t="s">
        <v>6</v>
      </c>
      <c r="B15" s="489" t="s">
        <v>7</v>
      </c>
      <c r="C15" s="489"/>
      <c r="D15" s="489"/>
      <c r="E15" s="489"/>
      <c r="F15" s="489"/>
      <c r="G15" s="489"/>
      <c r="H15" s="489"/>
      <c r="I15" s="489"/>
      <c r="J15" s="489"/>
      <c r="K15" s="489"/>
      <c r="L15" s="489"/>
      <c r="M15" s="489"/>
      <c r="N15" s="489"/>
      <c r="O15" s="489"/>
      <c r="P15" s="489"/>
      <c r="Q15" s="489"/>
    </row>
    <row r="16" spans="1:26">
      <c r="B16" t="s">
        <v>8</v>
      </c>
    </row>
    <row r="17" spans="1:22">
      <c r="B17" t="s">
        <v>9</v>
      </c>
    </row>
    <row r="18" spans="1:22">
      <c r="B18" t="s">
        <v>10</v>
      </c>
    </row>
    <row r="19" spans="1:22">
      <c r="B19" t="s">
        <v>11</v>
      </c>
    </row>
    <row r="20" spans="1:22">
      <c r="B20" t="s">
        <v>12</v>
      </c>
    </row>
    <row r="21" spans="1:22">
      <c r="B21" t="s">
        <v>13</v>
      </c>
    </row>
    <row r="22" spans="1:22">
      <c r="B22" t="s">
        <v>14</v>
      </c>
    </row>
    <row r="23" spans="1:22">
      <c r="B23" t="s">
        <v>15</v>
      </c>
    </row>
    <row r="25" spans="1:22">
      <c r="A25" s="6" t="s">
        <v>16</v>
      </c>
      <c r="B25" s="1"/>
      <c r="C25" s="2">
        <v>1</v>
      </c>
      <c r="D25" s="2">
        <v>2</v>
      </c>
      <c r="E25" s="2">
        <v>3</v>
      </c>
      <c r="F25" s="2">
        <v>4</v>
      </c>
      <c r="G25" s="2">
        <v>5</v>
      </c>
      <c r="H25" s="2">
        <v>6</v>
      </c>
      <c r="I25" s="2">
        <v>7</v>
      </c>
      <c r="J25" s="2">
        <v>8</v>
      </c>
      <c r="K25" s="2">
        <v>9</v>
      </c>
      <c r="L25" s="2">
        <v>10</v>
      </c>
      <c r="M25" s="2">
        <v>11</v>
      </c>
      <c r="N25" s="2">
        <v>12</v>
      </c>
      <c r="O25" s="2">
        <v>13</v>
      </c>
      <c r="P25" s="2">
        <v>14</v>
      </c>
      <c r="Q25" s="2">
        <v>15</v>
      </c>
      <c r="R25" s="2">
        <v>16</v>
      </c>
      <c r="S25" s="2">
        <v>17</v>
      </c>
      <c r="T25" s="2">
        <v>18</v>
      </c>
      <c r="U25" s="2">
        <v>19</v>
      </c>
      <c r="V25" s="2">
        <v>20</v>
      </c>
    </row>
    <row r="26" spans="1:22">
      <c r="B26" s="3" t="s">
        <v>0</v>
      </c>
      <c r="C26" s="4">
        <v>100</v>
      </c>
      <c r="D26" s="7">
        <v>59</v>
      </c>
      <c r="E26" s="7">
        <v>70</v>
      </c>
      <c r="F26" s="7">
        <v>88</v>
      </c>
      <c r="G26" s="7">
        <v>78</v>
      </c>
      <c r="H26" s="7">
        <v>76</v>
      </c>
      <c r="I26" s="7">
        <v>72</v>
      </c>
      <c r="J26" s="4">
        <v>77</v>
      </c>
      <c r="K26" s="4">
        <v>57</v>
      </c>
      <c r="L26" s="4">
        <v>78</v>
      </c>
      <c r="M26" s="4">
        <v>68</v>
      </c>
      <c r="N26" s="4">
        <v>82</v>
      </c>
      <c r="O26" s="4">
        <v>64</v>
      </c>
      <c r="P26" s="4">
        <v>76</v>
      </c>
      <c r="Q26" s="4">
        <v>75</v>
      </c>
      <c r="R26" s="4">
        <v>86</v>
      </c>
      <c r="S26" s="4">
        <v>95</v>
      </c>
      <c r="T26" s="4">
        <v>65</v>
      </c>
      <c r="U26" s="4">
        <v>90</v>
      </c>
      <c r="V26" s="4">
        <v>75</v>
      </c>
    </row>
    <row r="27" spans="1:22">
      <c r="B27" s="3" t="s">
        <v>1</v>
      </c>
      <c r="C27" s="4">
        <v>68</v>
      </c>
      <c r="D27" s="7">
        <v>88</v>
      </c>
      <c r="E27" s="7">
        <v>70</v>
      </c>
      <c r="F27" s="7">
        <v>72</v>
      </c>
      <c r="G27" s="7">
        <v>82</v>
      </c>
      <c r="H27" s="7">
        <v>68</v>
      </c>
      <c r="I27" s="7">
        <v>82</v>
      </c>
      <c r="J27" s="4">
        <v>58</v>
      </c>
      <c r="K27" s="4">
        <v>76</v>
      </c>
      <c r="L27" s="4">
        <v>55</v>
      </c>
      <c r="M27" s="4">
        <v>65</v>
      </c>
      <c r="N27" s="4">
        <v>58</v>
      </c>
      <c r="O27" s="4">
        <v>52</v>
      </c>
      <c r="P27" s="4">
        <v>95</v>
      </c>
      <c r="Q27" s="4">
        <v>76</v>
      </c>
      <c r="R27" s="4">
        <v>95</v>
      </c>
      <c r="S27" s="4">
        <v>88</v>
      </c>
      <c r="T27" s="4">
        <v>92</v>
      </c>
      <c r="U27" s="4">
        <v>95</v>
      </c>
      <c r="V27" s="4">
        <v>98</v>
      </c>
    </row>
    <row r="31" spans="1:22">
      <c r="A31" s="6" t="s">
        <v>17</v>
      </c>
      <c r="B31" s="1"/>
      <c r="C31" s="2">
        <v>1</v>
      </c>
      <c r="D31" s="2">
        <v>2</v>
      </c>
      <c r="E31" s="2">
        <v>3</v>
      </c>
      <c r="F31" s="2">
        <v>4</v>
      </c>
      <c r="G31" s="2"/>
      <c r="H31" s="2">
        <v>6</v>
      </c>
      <c r="I31" s="2">
        <v>7</v>
      </c>
      <c r="J31" s="2">
        <v>8</v>
      </c>
      <c r="K31" s="2">
        <v>9</v>
      </c>
      <c r="L31" s="2">
        <v>10</v>
      </c>
      <c r="M31" s="2">
        <v>11</v>
      </c>
      <c r="N31" s="2">
        <v>12</v>
      </c>
      <c r="O31" s="2">
        <v>13</v>
      </c>
      <c r="P31" s="2">
        <v>14</v>
      </c>
      <c r="Q31" s="2">
        <v>15</v>
      </c>
      <c r="R31" s="2">
        <v>16</v>
      </c>
      <c r="S31" s="2">
        <v>17</v>
      </c>
      <c r="T31" s="2">
        <v>18</v>
      </c>
      <c r="U31" s="2">
        <v>19</v>
      </c>
      <c r="V31" s="2">
        <v>20</v>
      </c>
    </row>
    <row r="32" spans="1:22">
      <c r="B32" s="3" t="s">
        <v>0</v>
      </c>
      <c r="C32" s="4">
        <v>57</v>
      </c>
      <c r="D32" s="7">
        <v>59</v>
      </c>
      <c r="E32" s="4">
        <v>64</v>
      </c>
      <c r="F32" s="4">
        <v>65</v>
      </c>
      <c r="G32" s="4">
        <v>68</v>
      </c>
      <c r="H32" s="7">
        <v>70</v>
      </c>
      <c r="I32" s="7">
        <v>72</v>
      </c>
      <c r="J32" s="4">
        <v>75</v>
      </c>
      <c r="K32" s="4">
        <v>75</v>
      </c>
      <c r="L32" s="7">
        <v>76</v>
      </c>
      <c r="M32" s="4">
        <v>76</v>
      </c>
      <c r="N32" s="4">
        <v>77</v>
      </c>
      <c r="O32" s="7">
        <v>78</v>
      </c>
      <c r="P32" s="4">
        <v>78</v>
      </c>
      <c r="Q32" s="4">
        <v>82</v>
      </c>
      <c r="R32" s="4">
        <v>86</v>
      </c>
      <c r="S32" s="7">
        <v>88</v>
      </c>
      <c r="T32" s="4">
        <v>90</v>
      </c>
      <c r="U32" s="4">
        <v>95</v>
      </c>
      <c r="V32" s="4">
        <v>100</v>
      </c>
    </row>
    <row r="33" spans="1:28">
      <c r="B33" s="3" t="s">
        <v>1</v>
      </c>
      <c r="C33" s="4">
        <v>52</v>
      </c>
      <c r="D33" s="4">
        <v>55</v>
      </c>
      <c r="E33" s="4">
        <v>58</v>
      </c>
      <c r="F33" s="4">
        <v>58</v>
      </c>
      <c r="G33" s="4">
        <v>65</v>
      </c>
      <c r="H33" s="4">
        <v>68</v>
      </c>
      <c r="I33" s="7">
        <v>68</v>
      </c>
      <c r="J33" s="7">
        <v>70</v>
      </c>
      <c r="K33" s="7">
        <v>72</v>
      </c>
      <c r="L33" s="4">
        <v>76</v>
      </c>
      <c r="M33" s="4">
        <v>76</v>
      </c>
      <c r="N33" s="7">
        <v>82</v>
      </c>
      <c r="O33" s="7">
        <v>82</v>
      </c>
      <c r="P33" s="7">
        <v>88</v>
      </c>
      <c r="Q33" s="4">
        <v>88</v>
      </c>
      <c r="R33" s="4">
        <v>92</v>
      </c>
      <c r="S33" s="4">
        <v>95</v>
      </c>
      <c r="T33" s="4">
        <v>95</v>
      </c>
      <c r="U33" s="4">
        <v>95</v>
      </c>
      <c r="V33" s="4">
        <v>98</v>
      </c>
    </row>
    <row r="34" spans="1:28">
      <c r="B34" s="5"/>
      <c r="J34" s="11"/>
      <c r="K34" s="11"/>
      <c r="L34" s="11"/>
      <c r="O34" s="11"/>
      <c r="P34" s="11"/>
    </row>
    <row r="36" spans="1:28">
      <c r="A36" s="8" t="s">
        <v>25</v>
      </c>
      <c r="B36" s="1"/>
      <c r="C36" s="2">
        <v>1</v>
      </c>
      <c r="D36" s="2">
        <v>2</v>
      </c>
      <c r="E36" s="2">
        <v>3</v>
      </c>
      <c r="F36" s="2">
        <v>4</v>
      </c>
      <c r="G36" s="2"/>
      <c r="H36" s="2">
        <v>6</v>
      </c>
      <c r="I36" s="2">
        <v>7</v>
      </c>
      <c r="J36" s="2">
        <v>8</v>
      </c>
      <c r="K36" s="2">
        <v>9</v>
      </c>
      <c r="L36" s="2">
        <v>10</v>
      </c>
      <c r="M36" s="2">
        <v>11</v>
      </c>
      <c r="N36" s="2">
        <v>12</v>
      </c>
      <c r="O36" s="2">
        <v>13</v>
      </c>
      <c r="P36" s="2">
        <v>14</v>
      </c>
      <c r="Q36" s="2">
        <v>15</v>
      </c>
      <c r="R36" s="2">
        <v>16</v>
      </c>
      <c r="S36" s="2">
        <v>17</v>
      </c>
      <c r="T36" s="2">
        <v>18</v>
      </c>
      <c r="U36" s="2">
        <v>19</v>
      </c>
      <c r="V36" s="2">
        <v>20</v>
      </c>
    </row>
    <row r="37" spans="1:28">
      <c r="A37" s="8" t="s">
        <v>26</v>
      </c>
      <c r="B37" s="3" t="s">
        <v>0</v>
      </c>
      <c r="C37" s="4">
        <v>57</v>
      </c>
      <c r="D37" s="7">
        <v>59</v>
      </c>
      <c r="E37" s="4">
        <v>64</v>
      </c>
      <c r="F37" s="4">
        <v>65</v>
      </c>
      <c r="G37" s="4">
        <v>68</v>
      </c>
      <c r="H37" s="7">
        <v>70</v>
      </c>
      <c r="I37" s="7">
        <v>72</v>
      </c>
      <c r="J37" s="4">
        <v>75</v>
      </c>
      <c r="K37" s="4">
        <v>75</v>
      </c>
      <c r="L37" s="7">
        <v>76</v>
      </c>
      <c r="M37" s="4">
        <v>76</v>
      </c>
      <c r="N37" s="4">
        <v>77</v>
      </c>
      <c r="O37" s="7">
        <v>78</v>
      </c>
      <c r="P37" s="4">
        <v>78</v>
      </c>
      <c r="Q37" s="4">
        <v>82</v>
      </c>
      <c r="R37" s="4">
        <v>86</v>
      </c>
      <c r="S37" s="7">
        <v>88</v>
      </c>
      <c r="T37" s="4">
        <v>90</v>
      </c>
      <c r="U37" s="4">
        <v>95</v>
      </c>
      <c r="V37" s="4">
        <v>100</v>
      </c>
    </row>
    <row r="38" spans="1:28">
      <c r="A38" s="9" t="s">
        <v>31</v>
      </c>
      <c r="B38" s="3" t="s">
        <v>1</v>
      </c>
      <c r="C38" s="4">
        <v>52</v>
      </c>
      <c r="D38" s="4">
        <v>55</v>
      </c>
      <c r="E38" s="4">
        <v>58</v>
      </c>
      <c r="F38" s="4">
        <v>58</v>
      </c>
      <c r="G38" s="4">
        <v>65</v>
      </c>
      <c r="H38" s="4">
        <v>68</v>
      </c>
      <c r="I38" s="7">
        <v>68</v>
      </c>
      <c r="J38" s="7">
        <v>70</v>
      </c>
      <c r="K38" s="7">
        <v>72</v>
      </c>
      <c r="L38" s="4">
        <v>76</v>
      </c>
      <c r="M38" s="4">
        <v>76</v>
      </c>
      <c r="N38" s="7">
        <v>82</v>
      </c>
      <c r="O38" s="7">
        <v>82</v>
      </c>
      <c r="P38" s="7">
        <v>88</v>
      </c>
      <c r="Q38" s="4">
        <v>88</v>
      </c>
      <c r="R38" s="4">
        <v>92</v>
      </c>
      <c r="S38" s="4">
        <v>95</v>
      </c>
      <c r="T38" s="4">
        <v>95</v>
      </c>
      <c r="U38" s="4">
        <v>95</v>
      </c>
      <c r="V38" s="4">
        <v>98</v>
      </c>
    </row>
    <row r="39" spans="1:28">
      <c r="X39" s="490" t="s">
        <v>21</v>
      </c>
      <c r="Y39" s="490"/>
      <c r="Z39" s="13"/>
      <c r="AA39" s="490" t="s">
        <v>22</v>
      </c>
      <c r="AB39" s="490"/>
    </row>
    <row r="40" spans="1:28">
      <c r="B40" s="23" t="s">
        <v>28</v>
      </c>
      <c r="X40" s="19" t="s">
        <v>23</v>
      </c>
      <c r="Y40" s="19" t="s">
        <v>24</v>
      </c>
      <c r="Z40" s="15"/>
      <c r="AA40" s="19" t="s">
        <v>23</v>
      </c>
      <c r="AB40" s="19" t="s">
        <v>24</v>
      </c>
    </row>
    <row r="41" spans="1:28">
      <c r="B41" t="s">
        <v>29</v>
      </c>
      <c r="C41" t="s">
        <v>30</v>
      </c>
      <c r="X41" s="19">
        <v>55</v>
      </c>
      <c r="Y41" s="19">
        <f>COUNTIFS(C$37:V$37,"&gt;50",C$37:V$37,"&lt;=60")</f>
        <v>2</v>
      </c>
      <c r="Z41" s="15"/>
      <c r="AA41" s="19">
        <v>55</v>
      </c>
      <c r="AB41" s="19">
        <f>COUNTIFS(C$38:V$38,"&gt;50",C$38:V$38,"&lt;=60")</f>
        <v>4</v>
      </c>
    </row>
    <row r="42" spans="1:28">
      <c r="X42" s="19">
        <v>65</v>
      </c>
      <c r="Y42" s="19">
        <f>COUNTIFS(C$37:V$37,"&gt;60",C$37:V$37,"&lt;=70")</f>
        <v>4</v>
      </c>
      <c r="Z42" s="15"/>
      <c r="AA42" s="19">
        <v>65</v>
      </c>
      <c r="AB42" s="19">
        <f>COUNTIFS(C$38:V$38,"&gt;60",C$38:V$38,"&lt;=70")</f>
        <v>4</v>
      </c>
    </row>
    <row r="43" spans="1:28">
      <c r="X43" s="19">
        <v>75</v>
      </c>
      <c r="Y43" s="19">
        <f>COUNTIFS(C$37:V$37,"&gt;70",C$37:V$37,"&lt;=80")</f>
        <v>8</v>
      </c>
      <c r="Z43" s="15"/>
      <c r="AA43" s="19">
        <v>75</v>
      </c>
      <c r="AB43" s="19">
        <f>COUNTIFS(C$38:V$38,"&gt;70",C$38:V$38,"&lt;=80")</f>
        <v>3</v>
      </c>
    </row>
    <row r="44" spans="1:28">
      <c r="X44" s="19">
        <v>85</v>
      </c>
      <c r="Y44" s="19">
        <f>COUNTIFS(C$37:V$37,"&gt;80",C$37:V$37,"&lt;=90")</f>
        <v>4</v>
      </c>
      <c r="Z44" s="15"/>
      <c r="AA44" s="19">
        <v>85</v>
      </c>
      <c r="AB44" s="19">
        <f>COUNTIFS(C$38:V$38,"&gt;80",C$38:V$38,"&lt;=90")</f>
        <v>4</v>
      </c>
    </row>
    <row r="45" spans="1:28">
      <c r="X45" s="19">
        <v>95</v>
      </c>
      <c r="Y45" s="19">
        <f>COUNTIFS(C$37:V$37,"&gt;90",C$37:V$37,"&lt;=100")</f>
        <v>2</v>
      </c>
      <c r="Z45" s="15"/>
      <c r="AA45" s="19">
        <v>95</v>
      </c>
      <c r="AB45" s="19">
        <f>COUNTIFS(C$38:V$38,"&gt;90",C$38:V$38,"&lt;=100")</f>
        <v>5</v>
      </c>
    </row>
    <row r="47" spans="1:28">
      <c r="A47" s="8" t="s">
        <v>27</v>
      </c>
      <c r="X47" s="487" t="s">
        <v>21</v>
      </c>
      <c r="Y47" s="488"/>
      <c r="AA47" s="21" t="s">
        <v>22</v>
      </c>
      <c r="AB47" s="22"/>
    </row>
    <row r="48" spans="1:28">
      <c r="A48" s="9" t="s">
        <v>32</v>
      </c>
      <c r="C48" t="s">
        <v>33</v>
      </c>
      <c r="X48" s="20" t="s">
        <v>23</v>
      </c>
      <c r="Y48" s="20" t="s">
        <v>24</v>
      </c>
      <c r="AA48" s="20" t="s">
        <v>23</v>
      </c>
      <c r="AB48" s="20" t="s">
        <v>24</v>
      </c>
    </row>
    <row r="49" spans="24:28">
      <c r="X49" s="20">
        <v>55</v>
      </c>
      <c r="Y49" s="20">
        <v>2</v>
      </c>
      <c r="AA49" s="20">
        <v>55</v>
      </c>
      <c r="AB49" s="20">
        <v>4</v>
      </c>
    </row>
    <row r="50" spans="24:28">
      <c r="X50" s="20">
        <v>65</v>
      </c>
      <c r="Y50" s="20">
        <v>4</v>
      </c>
      <c r="AA50" s="20">
        <v>65</v>
      </c>
      <c r="AB50" s="20">
        <v>4</v>
      </c>
    </row>
    <row r="51" spans="24:28">
      <c r="X51" s="20">
        <v>75</v>
      </c>
      <c r="Y51" s="20">
        <v>8</v>
      </c>
      <c r="AA51" s="20">
        <v>75</v>
      </c>
      <c r="AB51" s="20">
        <v>3</v>
      </c>
    </row>
    <row r="52" spans="24:28">
      <c r="X52" s="20">
        <v>85</v>
      </c>
      <c r="Y52" s="20">
        <v>4</v>
      </c>
      <c r="AA52" s="20">
        <v>85</v>
      </c>
      <c r="AB52" s="20">
        <v>4</v>
      </c>
    </row>
    <row r="53" spans="24:28">
      <c r="X53" s="20">
        <v>95</v>
      </c>
      <c r="Y53" s="20">
        <v>2</v>
      </c>
      <c r="AA53" s="20">
        <v>95</v>
      </c>
      <c r="AB53" s="20">
        <v>5</v>
      </c>
    </row>
  </sheetData>
  <sortState xmlns:xlrd2="http://schemas.microsoft.com/office/spreadsheetml/2017/richdata2" columnSort="1" ref="C33:V33">
    <sortCondition ref="C33:V33"/>
  </sortState>
  <mergeCells count="4">
    <mergeCell ref="X47:Y47"/>
    <mergeCell ref="B15:Q15"/>
    <mergeCell ref="X39:Y39"/>
    <mergeCell ref="AA39:AB39"/>
  </mergeCells>
  <phoneticPr fontId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5AEC6-7FA0-40C2-AE05-6C7787F26CC9}">
  <dimension ref="A2:I33"/>
  <sheetViews>
    <sheetView zoomScale="80" zoomScaleNormal="80" workbookViewId="0"/>
  </sheetViews>
  <sheetFormatPr defaultRowHeight="18.75"/>
  <cols>
    <col min="3" max="3" width="9" style="151"/>
    <col min="4" max="4" width="9.25" customWidth="1"/>
  </cols>
  <sheetData>
    <row r="2" spans="1:9" ht="36">
      <c r="A2" s="138" t="s">
        <v>86</v>
      </c>
    </row>
    <row r="3" spans="1:9" ht="19.5" thickBot="1"/>
    <row r="4" spans="1:9" ht="19.5" thickBot="1">
      <c r="C4" s="153"/>
      <c r="D4" s="526" t="s">
        <v>71</v>
      </c>
      <c r="E4" s="527"/>
      <c r="F4" s="527"/>
      <c r="G4" s="527"/>
      <c r="H4" s="527"/>
      <c r="I4" s="528"/>
    </row>
    <row r="5" spans="1:9" s="5" customFormat="1" ht="19.5" thickBot="1">
      <c r="C5" s="97" t="s">
        <v>82</v>
      </c>
      <c r="D5" s="93">
        <v>1</v>
      </c>
      <c r="E5" s="88">
        <v>2</v>
      </c>
      <c r="F5" s="88">
        <v>3</v>
      </c>
      <c r="G5" s="88">
        <v>4</v>
      </c>
      <c r="H5" s="88">
        <v>5</v>
      </c>
      <c r="I5" s="89">
        <v>6</v>
      </c>
    </row>
    <row r="6" spans="1:9">
      <c r="C6" s="154">
        <v>0</v>
      </c>
      <c r="D6" s="148">
        <v>1.5</v>
      </c>
      <c r="E6" s="145">
        <f t="shared" ref="E6:I30" si="0">_xlfn.CHISQ.DIST($C6,E$5,0)</f>
        <v>0.5</v>
      </c>
      <c r="F6" s="145">
        <f t="shared" si="0"/>
        <v>0</v>
      </c>
      <c r="G6" s="145">
        <f t="shared" si="0"/>
        <v>0</v>
      </c>
      <c r="H6" s="145">
        <f t="shared" si="0"/>
        <v>0</v>
      </c>
      <c r="I6" s="146">
        <f t="shared" si="0"/>
        <v>0</v>
      </c>
    </row>
    <row r="7" spans="1:9">
      <c r="C7" s="155">
        <v>0.5</v>
      </c>
      <c r="D7" s="149">
        <f t="shared" ref="D7:D30" si="1">_xlfn.CHISQ.DIST($C7,D$5,0)</f>
        <v>0.43939128946772238</v>
      </c>
      <c r="E7" s="139">
        <f t="shared" si="0"/>
        <v>0.38940039153570244</v>
      </c>
      <c r="F7" s="139">
        <f t="shared" si="0"/>
        <v>0.21969564473386122</v>
      </c>
      <c r="G7" s="139">
        <f t="shared" si="0"/>
        <v>9.735009788392561E-2</v>
      </c>
      <c r="H7" s="139">
        <f t="shared" si="0"/>
        <v>3.6615940788976863E-2</v>
      </c>
      <c r="I7" s="140">
        <f t="shared" si="0"/>
        <v>1.2168762235490706E-2</v>
      </c>
    </row>
    <row r="8" spans="1:9">
      <c r="C8" s="155">
        <v>1</v>
      </c>
      <c r="D8" s="149">
        <f t="shared" si="1"/>
        <v>0.24197072451914334</v>
      </c>
      <c r="E8" s="139">
        <f t="shared" si="0"/>
        <v>0.30326532985631671</v>
      </c>
      <c r="F8" s="139">
        <f t="shared" si="0"/>
        <v>0.24197072451914337</v>
      </c>
      <c r="G8" s="139">
        <f t="shared" si="0"/>
        <v>0.15163266492815836</v>
      </c>
      <c r="H8" s="139">
        <f t="shared" si="0"/>
        <v>8.0656908173047784E-2</v>
      </c>
      <c r="I8" s="140">
        <f t="shared" si="0"/>
        <v>3.7908166232039596E-2</v>
      </c>
    </row>
    <row r="9" spans="1:9">
      <c r="C9" s="155">
        <v>1.5</v>
      </c>
      <c r="D9" s="149">
        <f t="shared" si="1"/>
        <v>0.15386632280545526</v>
      </c>
      <c r="E9" s="139">
        <f t="shared" si="0"/>
        <v>0.23618327637050734</v>
      </c>
      <c r="F9" s="139">
        <f t="shared" si="0"/>
        <v>0.23079948420818289</v>
      </c>
      <c r="G9" s="139">
        <f t="shared" si="0"/>
        <v>0.17713745727788049</v>
      </c>
      <c r="H9" s="139">
        <f t="shared" si="0"/>
        <v>0.11539974210409146</v>
      </c>
      <c r="I9" s="140">
        <f t="shared" si="0"/>
        <v>6.6426546479205192E-2</v>
      </c>
    </row>
    <row r="10" spans="1:9">
      <c r="C10" s="155">
        <v>2</v>
      </c>
      <c r="D10" s="149">
        <f t="shared" si="1"/>
        <v>0.10377687435514868</v>
      </c>
      <c r="E10" s="139">
        <f t="shared" si="0"/>
        <v>0.18393972058572117</v>
      </c>
      <c r="F10" s="139">
        <f t="shared" si="0"/>
        <v>0.20755374871029736</v>
      </c>
      <c r="G10" s="139">
        <f t="shared" si="0"/>
        <v>0.18393972058572114</v>
      </c>
      <c r="H10" s="139">
        <f t="shared" si="0"/>
        <v>0.1383691658068649</v>
      </c>
      <c r="I10" s="140">
        <f t="shared" si="0"/>
        <v>9.1969860292860584E-2</v>
      </c>
    </row>
    <row r="11" spans="1:9">
      <c r="C11" s="155">
        <v>2.5</v>
      </c>
      <c r="D11" s="149">
        <f t="shared" si="1"/>
        <v>7.2288957067272508E-2</v>
      </c>
      <c r="E11" s="139">
        <f t="shared" si="0"/>
        <v>0.14325239843009505</v>
      </c>
      <c r="F11" s="139">
        <f t="shared" si="0"/>
        <v>0.18072239266818135</v>
      </c>
      <c r="G11" s="139">
        <f t="shared" si="0"/>
        <v>0.17906549803761881</v>
      </c>
      <c r="H11" s="139">
        <f t="shared" si="0"/>
        <v>0.15060199389015108</v>
      </c>
      <c r="I11" s="140">
        <f t="shared" si="0"/>
        <v>0.1119159362735118</v>
      </c>
    </row>
    <row r="12" spans="1:9">
      <c r="C12" s="155">
        <v>3</v>
      </c>
      <c r="D12" s="149">
        <f t="shared" si="1"/>
        <v>5.1393443267923083E-2</v>
      </c>
      <c r="E12" s="139">
        <f t="shared" si="0"/>
        <v>0.11156508007421491</v>
      </c>
      <c r="F12" s="139">
        <f t="shared" si="0"/>
        <v>0.15418032980376933</v>
      </c>
      <c r="G12" s="139">
        <f t="shared" si="0"/>
        <v>0.16734762011132237</v>
      </c>
      <c r="H12" s="139">
        <f t="shared" si="0"/>
        <v>0.15418032980376931</v>
      </c>
      <c r="I12" s="140">
        <f t="shared" si="0"/>
        <v>0.12551071508349182</v>
      </c>
    </row>
    <row r="13" spans="1:9">
      <c r="C13" s="155">
        <v>3.5</v>
      </c>
      <c r="D13" s="149">
        <f t="shared" si="1"/>
        <v>3.705618452374812E-2</v>
      </c>
      <c r="E13" s="139">
        <f t="shared" si="0"/>
        <v>8.6886971725222556E-2</v>
      </c>
      <c r="F13" s="139">
        <f t="shared" si="0"/>
        <v>0.12969664583311846</v>
      </c>
      <c r="G13" s="139">
        <f t="shared" si="0"/>
        <v>0.15205220051913951</v>
      </c>
      <c r="H13" s="139">
        <f t="shared" si="0"/>
        <v>0.15131275347197157</v>
      </c>
      <c r="I13" s="140">
        <f t="shared" si="0"/>
        <v>0.13304567545424711</v>
      </c>
    </row>
    <row r="14" spans="1:9">
      <c r="C14" s="155">
        <v>4</v>
      </c>
      <c r="D14" s="149">
        <f t="shared" si="1"/>
        <v>2.6995483256594028E-2</v>
      </c>
      <c r="E14" s="139">
        <f t="shared" si="0"/>
        <v>6.7667641618306337E-2</v>
      </c>
      <c r="F14" s="139">
        <f t="shared" si="0"/>
        <v>0.10798193302637614</v>
      </c>
      <c r="G14" s="139">
        <f t="shared" si="0"/>
        <v>0.13533528323661273</v>
      </c>
      <c r="H14" s="139">
        <f t="shared" si="0"/>
        <v>0.14397591070183482</v>
      </c>
      <c r="I14" s="140">
        <f t="shared" si="0"/>
        <v>0.13533528323661273</v>
      </c>
    </row>
    <row r="15" spans="1:9">
      <c r="C15" s="155">
        <v>4.5</v>
      </c>
      <c r="D15" s="149">
        <f t="shared" si="1"/>
        <v>1.9821714870604894E-2</v>
      </c>
      <c r="E15" s="139">
        <f t="shared" si="0"/>
        <v>5.2699612280932166E-2</v>
      </c>
      <c r="F15" s="139">
        <f t="shared" si="0"/>
        <v>8.9197716917722061E-2</v>
      </c>
      <c r="G15" s="139">
        <f t="shared" si="0"/>
        <v>0.11857412763209739</v>
      </c>
      <c r="H15" s="139">
        <f t="shared" si="0"/>
        <v>0.1337965753765831</v>
      </c>
      <c r="I15" s="140">
        <f t="shared" si="0"/>
        <v>0.13339589358610957</v>
      </c>
    </row>
    <row r="16" spans="1:9">
      <c r="C16" s="155">
        <v>5</v>
      </c>
      <c r="D16" s="149">
        <f t="shared" si="1"/>
        <v>1.4644982561926487E-2</v>
      </c>
      <c r="E16" s="139">
        <f t="shared" si="0"/>
        <v>4.10424993119494E-2</v>
      </c>
      <c r="F16" s="139">
        <f t="shared" si="0"/>
        <v>7.3224912809632461E-2</v>
      </c>
      <c r="G16" s="139">
        <f t="shared" si="0"/>
        <v>0.10260624827987351</v>
      </c>
      <c r="H16" s="139">
        <f t="shared" si="0"/>
        <v>0.12204152134938742</v>
      </c>
      <c r="I16" s="140">
        <f t="shared" si="0"/>
        <v>0.12825781034984188</v>
      </c>
    </row>
    <row r="17" spans="3:9">
      <c r="C17" s="155">
        <v>5.5</v>
      </c>
      <c r="D17" s="149">
        <f t="shared" si="1"/>
        <v>1.0874740337283141E-2</v>
      </c>
      <c r="E17" s="139">
        <f t="shared" si="0"/>
        <v>3.1963930603353785E-2</v>
      </c>
      <c r="F17" s="139">
        <f t="shared" si="0"/>
        <v>5.9811071855057296E-2</v>
      </c>
      <c r="G17" s="139">
        <f t="shared" si="0"/>
        <v>8.7900809159222923E-2</v>
      </c>
      <c r="H17" s="139">
        <f t="shared" si="0"/>
        <v>0.1096536317342717</v>
      </c>
      <c r="I17" s="140">
        <f t="shared" si="0"/>
        <v>0.12086361259393152</v>
      </c>
    </row>
    <row r="18" spans="3:9">
      <c r="C18" s="155">
        <v>6</v>
      </c>
      <c r="D18" s="149">
        <f t="shared" si="1"/>
        <v>8.1086955549402422E-3</v>
      </c>
      <c r="E18" s="139">
        <f t="shared" si="0"/>
        <v>2.4893534183931976E-2</v>
      </c>
      <c r="F18" s="139">
        <f t="shared" si="0"/>
        <v>4.8652173329641474E-2</v>
      </c>
      <c r="G18" s="139">
        <f t="shared" si="0"/>
        <v>7.4680602551795913E-2</v>
      </c>
      <c r="H18" s="139">
        <f t="shared" si="0"/>
        <v>9.7304346659282948E-2</v>
      </c>
      <c r="I18" s="140">
        <f t="shared" si="0"/>
        <v>0.11202090382769389</v>
      </c>
    </row>
    <row r="19" spans="3:9">
      <c r="C19" s="155">
        <v>6.5</v>
      </c>
      <c r="D19" s="149">
        <f t="shared" si="1"/>
        <v>6.0673119025767353E-3</v>
      </c>
      <c r="E19" s="139">
        <f t="shared" si="0"/>
        <v>1.9387103915861008E-2</v>
      </c>
      <c r="F19" s="139">
        <f t="shared" si="0"/>
        <v>3.9437527366748784E-2</v>
      </c>
      <c r="G19" s="139">
        <f t="shared" si="0"/>
        <v>6.3008087726548284E-2</v>
      </c>
      <c r="H19" s="139">
        <f t="shared" si="0"/>
        <v>8.5447975961289058E-2</v>
      </c>
      <c r="I19" s="140">
        <f t="shared" si="0"/>
        <v>0.10238814255564095</v>
      </c>
    </row>
    <row r="20" spans="3:9">
      <c r="C20" s="155">
        <v>7</v>
      </c>
      <c r="D20" s="149">
        <f t="shared" si="1"/>
        <v>4.5533429216401732E-3</v>
      </c>
      <c r="E20" s="139">
        <f t="shared" si="0"/>
        <v>1.509869171115925E-2</v>
      </c>
      <c r="F20" s="139">
        <f t="shared" si="0"/>
        <v>3.1873400451481231E-2</v>
      </c>
      <c r="G20" s="139">
        <f t="shared" si="0"/>
        <v>5.2845420989057396E-2</v>
      </c>
      <c r="H20" s="139">
        <f t="shared" si="0"/>
        <v>7.4371267720122855E-2</v>
      </c>
      <c r="I20" s="140">
        <f t="shared" si="0"/>
        <v>9.2479486730850408E-2</v>
      </c>
    </row>
    <row r="21" spans="3:9">
      <c r="C21" s="155">
        <v>7.5</v>
      </c>
      <c r="D21" s="149">
        <f t="shared" si="1"/>
        <v>3.4259035101394824E-3</v>
      </c>
      <c r="E21" s="139">
        <f t="shared" si="0"/>
        <v>1.1758872928004555E-2</v>
      </c>
      <c r="F21" s="139">
        <f t="shared" si="0"/>
        <v>2.569427632604613E-2</v>
      </c>
      <c r="G21" s="139">
        <f t="shared" si="0"/>
        <v>4.4095773480017086E-2</v>
      </c>
      <c r="H21" s="139">
        <f t="shared" si="0"/>
        <v>6.4235690815115321E-2</v>
      </c>
      <c r="I21" s="140">
        <f t="shared" si="0"/>
        <v>8.2679575275032044E-2</v>
      </c>
    </row>
    <row r="22" spans="3:9">
      <c r="C22" s="155">
        <v>8</v>
      </c>
      <c r="D22" s="149">
        <f t="shared" si="1"/>
        <v>2.5833731692615066E-3</v>
      </c>
      <c r="E22" s="139">
        <f t="shared" si="0"/>
        <v>9.1578194443670893E-3</v>
      </c>
      <c r="F22" s="139">
        <f t="shared" si="0"/>
        <v>2.066698535409206E-2</v>
      </c>
      <c r="G22" s="139">
        <f t="shared" si="0"/>
        <v>3.6631277777468364E-2</v>
      </c>
      <c r="H22" s="139">
        <f t="shared" si="0"/>
        <v>5.5111960944245489E-2</v>
      </c>
      <c r="I22" s="140">
        <f t="shared" si="0"/>
        <v>7.3262555554936729E-2</v>
      </c>
    </row>
    <row r="23" spans="3:9">
      <c r="C23" s="155">
        <v>8.5</v>
      </c>
      <c r="D23" s="149">
        <f t="shared" si="1"/>
        <v>1.9518617565225447E-3</v>
      </c>
      <c r="E23" s="139">
        <f t="shared" si="0"/>
        <v>7.1321169544996269E-3</v>
      </c>
      <c r="F23" s="139">
        <f t="shared" si="0"/>
        <v>1.6590824930441637E-2</v>
      </c>
      <c r="G23" s="139">
        <f t="shared" si="0"/>
        <v>3.0311497056623424E-2</v>
      </c>
      <c r="H23" s="139">
        <f t="shared" si="0"/>
        <v>4.7007337302917965E-2</v>
      </c>
      <c r="I23" s="140">
        <f t="shared" si="0"/>
        <v>6.441193124532478E-2</v>
      </c>
    </row>
    <row r="24" spans="3:9">
      <c r="C24" s="155">
        <v>9</v>
      </c>
      <c r="D24" s="149">
        <f t="shared" si="1"/>
        <v>1.4772828039793357E-3</v>
      </c>
      <c r="E24" s="139">
        <f t="shared" si="0"/>
        <v>5.5544982691211539E-3</v>
      </c>
      <c r="F24" s="139">
        <f t="shared" si="0"/>
        <v>1.3295545235814027E-2</v>
      </c>
      <c r="G24" s="139">
        <f t="shared" si="0"/>
        <v>2.4995242211045189E-2</v>
      </c>
      <c r="H24" s="139">
        <f t="shared" si="0"/>
        <v>3.9886635707442081E-2</v>
      </c>
      <c r="I24" s="140">
        <f t="shared" si="0"/>
        <v>5.6239294974851674E-2</v>
      </c>
    </row>
    <row r="25" spans="3:9">
      <c r="C25" s="155">
        <v>9.5</v>
      </c>
      <c r="D25" s="149">
        <f t="shared" si="1"/>
        <v>1.1198232344578796E-3</v>
      </c>
      <c r="E25" s="139">
        <f t="shared" si="0"/>
        <v>4.325847601560317E-3</v>
      </c>
      <c r="F25" s="139">
        <f t="shared" si="0"/>
        <v>1.0638320727349861E-2</v>
      </c>
      <c r="G25" s="139">
        <f t="shared" si="0"/>
        <v>2.054777610741151E-2</v>
      </c>
      <c r="H25" s="139">
        <f t="shared" si="0"/>
        <v>3.3688015636607886E-2</v>
      </c>
      <c r="I25" s="140">
        <f t="shared" si="0"/>
        <v>4.8800968255102335E-2</v>
      </c>
    </row>
    <row r="26" spans="3:9">
      <c r="C26" s="155">
        <v>10</v>
      </c>
      <c r="D26" s="149">
        <f t="shared" si="1"/>
        <v>8.5003666025203423E-4</v>
      </c>
      <c r="E26" s="139">
        <f t="shared" si="0"/>
        <v>3.3689734995427331E-3</v>
      </c>
      <c r="F26" s="139">
        <f t="shared" si="0"/>
        <v>8.5003666025203466E-3</v>
      </c>
      <c r="G26" s="139">
        <f t="shared" si="0"/>
        <v>1.6844867497713668E-2</v>
      </c>
      <c r="H26" s="139">
        <f t="shared" si="0"/>
        <v>2.8334555341734478E-2</v>
      </c>
      <c r="I26" s="140">
        <f t="shared" si="0"/>
        <v>4.2112168744284174E-2</v>
      </c>
    </row>
    <row r="27" spans="3:9">
      <c r="C27" s="155">
        <v>10.5</v>
      </c>
      <c r="D27" s="149">
        <f t="shared" si="1"/>
        <v>6.4605484281517439E-4</v>
      </c>
      <c r="E27" s="139">
        <f t="shared" si="0"/>
        <v>2.6237591995906919E-3</v>
      </c>
      <c r="F27" s="139">
        <f t="shared" si="0"/>
        <v>6.7835758495593344E-3</v>
      </c>
      <c r="G27" s="139">
        <f t="shared" si="0"/>
        <v>1.3774735797851137E-2</v>
      </c>
      <c r="H27" s="139">
        <f t="shared" si="0"/>
        <v>2.3742515473457671E-2</v>
      </c>
      <c r="I27" s="140">
        <f t="shared" si="0"/>
        <v>3.6158681469359244E-2</v>
      </c>
    </row>
    <row r="28" spans="3:9">
      <c r="C28" s="155">
        <v>11</v>
      </c>
      <c r="D28" s="149">
        <f t="shared" si="1"/>
        <v>4.9157985005762153E-4</v>
      </c>
      <c r="E28" s="139">
        <f t="shared" si="0"/>
        <v>2.0433857192320337E-3</v>
      </c>
      <c r="F28" s="139">
        <f t="shared" si="0"/>
        <v>5.4073783506338397E-3</v>
      </c>
      <c r="G28" s="139">
        <f t="shared" si="0"/>
        <v>1.1238621455776185E-2</v>
      </c>
      <c r="H28" s="139">
        <f t="shared" si="0"/>
        <v>1.9827053952324078E-2</v>
      </c>
      <c r="I28" s="140">
        <f t="shared" si="0"/>
        <v>3.0906209003384512E-2</v>
      </c>
    </row>
    <row r="29" spans="3:9">
      <c r="C29" s="155">
        <v>11.5</v>
      </c>
      <c r="D29" s="149">
        <f t="shared" si="1"/>
        <v>3.744276176879148E-4</v>
      </c>
      <c r="E29" s="139">
        <f t="shared" si="0"/>
        <v>1.5913903982548334E-3</v>
      </c>
      <c r="F29" s="139">
        <f t="shared" si="0"/>
        <v>4.3059176034110211E-3</v>
      </c>
      <c r="G29" s="139">
        <f t="shared" si="0"/>
        <v>9.1504947899652914E-3</v>
      </c>
      <c r="H29" s="139">
        <f t="shared" si="0"/>
        <v>1.6506017479742244E-2</v>
      </c>
      <c r="I29" s="140">
        <f t="shared" si="0"/>
        <v>2.6307672521150224E-2</v>
      </c>
    </row>
    <row r="30" spans="3:9" ht="19.5" thickBot="1">
      <c r="C30" s="156">
        <v>12</v>
      </c>
      <c r="D30" s="150">
        <f t="shared" si="1"/>
        <v>2.85464791675855E-4</v>
      </c>
      <c r="E30" s="141">
        <f t="shared" si="0"/>
        <v>1.2393760883331792E-3</v>
      </c>
      <c r="F30" s="141">
        <f t="shared" si="0"/>
        <v>3.4255775001102609E-3</v>
      </c>
      <c r="G30" s="141">
        <f t="shared" si="0"/>
        <v>7.4362565299990763E-3</v>
      </c>
      <c r="H30" s="141">
        <f t="shared" si="0"/>
        <v>1.3702310000441044E-2</v>
      </c>
      <c r="I30" s="142">
        <f t="shared" si="0"/>
        <v>2.2308769589997227E-2</v>
      </c>
    </row>
    <row r="33" spans="1:1" ht="36">
      <c r="A33" s="138" t="s">
        <v>85</v>
      </c>
    </row>
  </sheetData>
  <mergeCells count="1">
    <mergeCell ref="D4:I4"/>
  </mergeCells>
  <phoneticPr fontId="1"/>
  <pageMargins left="0.7" right="0.7" top="0.75" bottom="0.75" header="0.3" footer="0.3"/>
  <pageSetup paperSize="9" orientation="portrait" horizontalDpi="90" verticalDpi="9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195DC-7B30-4D19-A164-409187BA98CA}">
  <dimension ref="A1:Q34"/>
  <sheetViews>
    <sheetView zoomScale="69" zoomScaleNormal="69" workbookViewId="0"/>
  </sheetViews>
  <sheetFormatPr defaultRowHeight="30"/>
  <cols>
    <col min="1" max="1" width="13.5" customWidth="1"/>
    <col min="2" max="2" width="4.25" customWidth="1"/>
    <col min="3" max="3" width="8.625" style="151" bestFit="1" customWidth="1"/>
    <col min="4" max="17" width="10.5" style="157" customWidth="1"/>
    <col min="18" max="18" width="5.25" customWidth="1"/>
  </cols>
  <sheetData>
    <row r="1" spans="1:17">
      <c r="A1" s="164" t="s">
        <v>97</v>
      </c>
    </row>
    <row r="2" spans="1:17" ht="17.25" customHeight="1" thickBot="1">
      <c r="C2" s="163"/>
    </row>
    <row r="3" spans="1:17" s="5" customFormat="1" ht="32.1" customHeight="1" thickBot="1">
      <c r="C3" s="203"/>
      <c r="D3" s="530" t="s">
        <v>103</v>
      </c>
      <c r="E3" s="531"/>
      <c r="F3" s="532"/>
      <c r="G3" s="531"/>
      <c r="H3" s="532"/>
      <c r="I3" s="531"/>
      <c r="J3" s="532"/>
      <c r="K3" s="531"/>
      <c r="L3" s="532"/>
      <c r="M3" s="531"/>
      <c r="N3" s="531"/>
      <c r="O3" s="531"/>
      <c r="P3" s="531"/>
      <c r="Q3" s="533"/>
    </row>
    <row r="4" spans="1:17" ht="24.75" thickBot="1">
      <c r="C4" s="206" t="s">
        <v>96</v>
      </c>
      <c r="D4" s="68">
        <v>0.99</v>
      </c>
      <c r="E4" s="86">
        <v>0.97499999999999998</v>
      </c>
      <c r="F4" s="68">
        <v>0.95</v>
      </c>
      <c r="G4" s="86">
        <v>0.9</v>
      </c>
      <c r="H4" s="68">
        <v>0.8</v>
      </c>
      <c r="I4" s="86">
        <v>0.7</v>
      </c>
      <c r="J4" s="68">
        <v>0.5</v>
      </c>
      <c r="K4" s="86">
        <v>0.3</v>
      </c>
      <c r="L4" s="67">
        <v>0.2</v>
      </c>
      <c r="M4" s="86">
        <v>0.1</v>
      </c>
      <c r="N4" s="68">
        <v>0.05</v>
      </c>
      <c r="O4" s="86">
        <v>2.5000000000000001E-2</v>
      </c>
      <c r="P4" s="68">
        <v>0.01</v>
      </c>
      <c r="Q4" s="87">
        <v>1E-3</v>
      </c>
    </row>
    <row r="5" spans="1:17" ht="24">
      <c r="C5" s="207">
        <v>1</v>
      </c>
      <c r="D5" s="208">
        <f>_xlfn.CHISQ.INV.RT(D$4,$C5)</f>
        <v>1.5708785790970227E-4</v>
      </c>
      <c r="E5" s="209">
        <f t="shared" ref="E5:Q20" si="0">_xlfn.CHISQ.INV.RT(E$4,$C5)</f>
        <v>9.8206911717525812E-4</v>
      </c>
      <c r="F5" s="208">
        <f t="shared" si="0"/>
        <v>3.9321400000195293E-3</v>
      </c>
      <c r="G5" s="209">
        <f t="shared" si="0"/>
        <v>1.5790774093431218E-2</v>
      </c>
      <c r="H5" s="208">
        <f t="shared" si="0"/>
        <v>6.4184754667301558E-2</v>
      </c>
      <c r="I5" s="209">
        <f t="shared" si="0"/>
        <v>0.1484718618325456</v>
      </c>
      <c r="J5" s="208">
        <f t="shared" si="0"/>
        <v>0.45493642311957289</v>
      </c>
      <c r="K5" s="209">
        <f t="shared" si="0"/>
        <v>1.0741941708575857</v>
      </c>
      <c r="L5" s="210">
        <f t="shared" si="0"/>
        <v>1.6423744151498165</v>
      </c>
      <c r="M5" s="209">
        <f t="shared" si="0"/>
        <v>2.7055434540954142</v>
      </c>
      <c r="N5" s="208">
        <f t="shared" si="0"/>
        <v>3.8414588206941236</v>
      </c>
      <c r="O5" s="209">
        <f t="shared" si="0"/>
        <v>5.0238861873148863</v>
      </c>
      <c r="P5" s="208">
        <f t="shared" si="0"/>
        <v>6.6348966010212118</v>
      </c>
      <c r="Q5" s="211">
        <f t="shared" si="0"/>
        <v>10.827566170662733</v>
      </c>
    </row>
    <row r="6" spans="1:17" ht="24">
      <c r="C6" s="212">
        <v>2</v>
      </c>
      <c r="D6" s="213">
        <f t="shared" ref="D6:Q34" si="1">_xlfn.CHISQ.INV.RT(D$4,$C6)</f>
        <v>2.0100671707002901E-2</v>
      </c>
      <c r="E6" s="214">
        <f t="shared" si="0"/>
        <v>5.0635615968579795E-2</v>
      </c>
      <c r="F6" s="213">
        <f t="shared" si="0"/>
        <v>0.10258658877510116</v>
      </c>
      <c r="G6" s="214">
        <f t="shared" si="0"/>
        <v>0.21072103131565256</v>
      </c>
      <c r="H6" s="213">
        <f t="shared" si="0"/>
        <v>0.44628710262841936</v>
      </c>
      <c r="I6" s="214">
        <f t="shared" si="0"/>
        <v>0.71334988787746489</v>
      </c>
      <c r="J6" s="213">
        <f t="shared" si="0"/>
        <v>1.3862943611198906</v>
      </c>
      <c r="K6" s="214">
        <f t="shared" si="0"/>
        <v>2.4079456086518722</v>
      </c>
      <c r="L6" s="213">
        <f t="shared" si="0"/>
        <v>3.2188758248682006</v>
      </c>
      <c r="M6" s="214">
        <f t="shared" si="0"/>
        <v>4.6051701859880909</v>
      </c>
      <c r="N6" s="213">
        <f t="shared" si="0"/>
        <v>5.9914645471079817</v>
      </c>
      <c r="O6" s="214">
        <f t="shared" si="0"/>
        <v>7.3777589082278725</v>
      </c>
      <c r="P6" s="213">
        <f t="shared" si="0"/>
        <v>9.2103403719761818</v>
      </c>
      <c r="Q6" s="215">
        <f t="shared" si="0"/>
        <v>13.815510557964274</v>
      </c>
    </row>
    <row r="7" spans="1:17" ht="24">
      <c r="C7" s="212">
        <v>3</v>
      </c>
      <c r="D7" s="213">
        <f t="shared" si="1"/>
        <v>0.11483180189911682</v>
      </c>
      <c r="E7" s="214">
        <f t="shared" si="0"/>
        <v>0.2157952826238981</v>
      </c>
      <c r="F7" s="213">
        <f t="shared" si="0"/>
        <v>0.35184631774927172</v>
      </c>
      <c r="G7" s="214">
        <f t="shared" si="0"/>
        <v>0.58437437415518312</v>
      </c>
      <c r="H7" s="213">
        <f t="shared" si="0"/>
        <v>1.0051740130523492</v>
      </c>
      <c r="I7" s="214">
        <f t="shared" si="0"/>
        <v>1.4236522430352798</v>
      </c>
      <c r="J7" s="213">
        <f t="shared" si="0"/>
        <v>2.3659738843753373</v>
      </c>
      <c r="K7" s="214">
        <f t="shared" si="0"/>
        <v>3.664870783170318</v>
      </c>
      <c r="L7" s="213">
        <f t="shared" si="0"/>
        <v>4.6416276760874453</v>
      </c>
      <c r="M7" s="214">
        <f t="shared" si="0"/>
        <v>6.2513886311703235</v>
      </c>
      <c r="N7" s="213">
        <f t="shared" si="0"/>
        <v>7.8147279032511792</v>
      </c>
      <c r="O7" s="214">
        <f t="shared" si="0"/>
        <v>9.3484036044961485</v>
      </c>
      <c r="P7" s="213">
        <f t="shared" si="0"/>
        <v>11.344866730144371</v>
      </c>
      <c r="Q7" s="215">
        <f t="shared" si="0"/>
        <v>16.266236196238129</v>
      </c>
    </row>
    <row r="8" spans="1:17" ht="24">
      <c r="C8" s="212">
        <v>4</v>
      </c>
      <c r="D8" s="213">
        <f t="shared" si="1"/>
        <v>0.29710948050653158</v>
      </c>
      <c r="E8" s="214">
        <f t="shared" si="0"/>
        <v>0.4844185570879303</v>
      </c>
      <c r="F8" s="213">
        <f t="shared" si="0"/>
        <v>0.71072302139732446</v>
      </c>
      <c r="G8" s="214">
        <f t="shared" si="0"/>
        <v>1.0636232167792243</v>
      </c>
      <c r="H8" s="213">
        <f t="shared" si="0"/>
        <v>1.6487766180659693</v>
      </c>
      <c r="I8" s="214">
        <f t="shared" si="0"/>
        <v>2.1946984214069829</v>
      </c>
      <c r="J8" s="213">
        <f t="shared" si="0"/>
        <v>3.3566939800333211</v>
      </c>
      <c r="K8" s="214">
        <f t="shared" si="0"/>
        <v>4.8784329665604087</v>
      </c>
      <c r="L8" s="213">
        <f t="shared" si="0"/>
        <v>5.9886166940042447</v>
      </c>
      <c r="M8" s="214">
        <f t="shared" si="0"/>
        <v>7.7794403397348582</v>
      </c>
      <c r="N8" s="213">
        <f t="shared" si="0"/>
        <v>9.4877290367811575</v>
      </c>
      <c r="O8" s="214">
        <f t="shared" si="0"/>
        <v>11.143286781877798</v>
      </c>
      <c r="P8" s="213">
        <f t="shared" si="0"/>
        <v>13.276704135987623</v>
      </c>
      <c r="Q8" s="215">
        <f t="shared" si="0"/>
        <v>18.466826952903173</v>
      </c>
    </row>
    <row r="9" spans="1:17" ht="24">
      <c r="C9" s="212">
        <v>5</v>
      </c>
      <c r="D9" s="213">
        <f t="shared" si="1"/>
        <v>0.55429807672827713</v>
      </c>
      <c r="E9" s="214">
        <f t="shared" si="0"/>
        <v>0.83121161348666384</v>
      </c>
      <c r="F9" s="213">
        <f t="shared" si="0"/>
        <v>1.1454762260617699</v>
      </c>
      <c r="G9" s="214">
        <f t="shared" si="0"/>
        <v>1.6103079869623229</v>
      </c>
      <c r="H9" s="213">
        <f t="shared" si="0"/>
        <v>2.3425343058411197</v>
      </c>
      <c r="I9" s="214">
        <f t="shared" si="0"/>
        <v>2.9999081327599062</v>
      </c>
      <c r="J9" s="213">
        <f t="shared" si="0"/>
        <v>4.3514601910955237</v>
      </c>
      <c r="K9" s="214">
        <f t="shared" si="0"/>
        <v>6.0644299841549056</v>
      </c>
      <c r="L9" s="213">
        <f t="shared" si="0"/>
        <v>7.2892761266489607</v>
      </c>
      <c r="M9" s="214">
        <f t="shared" si="0"/>
        <v>9.2363568997811178</v>
      </c>
      <c r="N9" s="213">
        <f t="shared" si="0"/>
        <v>11.070497693516353</v>
      </c>
      <c r="O9" s="214">
        <f t="shared" si="0"/>
        <v>12.832501994030029</v>
      </c>
      <c r="P9" s="213">
        <f t="shared" si="0"/>
        <v>15.086272469388991</v>
      </c>
      <c r="Q9" s="215">
        <f t="shared" si="0"/>
        <v>20.51500565243288</v>
      </c>
    </row>
    <row r="10" spans="1:17" ht="24">
      <c r="C10" s="212">
        <v>6</v>
      </c>
      <c r="D10" s="213">
        <f t="shared" si="1"/>
        <v>0.87209033015658521</v>
      </c>
      <c r="E10" s="214">
        <f t="shared" si="0"/>
        <v>1.2373442457912045</v>
      </c>
      <c r="F10" s="213">
        <f t="shared" si="0"/>
        <v>1.6353828943279067</v>
      </c>
      <c r="G10" s="214">
        <f t="shared" si="0"/>
        <v>2.2041306564986418</v>
      </c>
      <c r="H10" s="213">
        <f t="shared" si="0"/>
        <v>3.0700884052892863</v>
      </c>
      <c r="I10" s="214">
        <f t="shared" si="0"/>
        <v>3.8275515882541251</v>
      </c>
      <c r="J10" s="213">
        <f t="shared" si="0"/>
        <v>5.3481206274471198</v>
      </c>
      <c r="K10" s="214">
        <f t="shared" si="0"/>
        <v>7.2311353317319806</v>
      </c>
      <c r="L10" s="213">
        <f t="shared" si="0"/>
        <v>8.5580597202506663</v>
      </c>
      <c r="M10" s="214">
        <f t="shared" si="0"/>
        <v>10.64464067566842</v>
      </c>
      <c r="N10" s="213">
        <f t="shared" si="0"/>
        <v>12.591587243743978</v>
      </c>
      <c r="O10" s="214">
        <f t="shared" si="0"/>
        <v>14.449375335447922</v>
      </c>
      <c r="P10" s="213">
        <f t="shared" si="0"/>
        <v>16.811893829770931</v>
      </c>
      <c r="Q10" s="215">
        <f t="shared" si="0"/>
        <v>22.457744484825326</v>
      </c>
    </row>
    <row r="11" spans="1:17" ht="24">
      <c r="C11" s="212">
        <v>7</v>
      </c>
      <c r="D11" s="213">
        <f t="shared" si="1"/>
        <v>1.2390423055679303</v>
      </c>
      <c r="E11" s="214">
        <f t="shared" si="0"/>
        <v>1.6898691806773543</v>
      </c>
      <c r="F11" s="213">
        <f t="shared" si="0"/>
        <v>2.167349909298057</v>
      </c>
      <c r="G11" s="214">
        <f t="shared" si="0"/>
        <v>2.8331069178153436</v>
      </c>
      <c r="H11" s="213">
        <f t="shared" si="0"/>
        <v>3.8223219077661374</v>
      </c>
      <c r="I11" s="214">
        <f t="shared" si="0"/>
        <v>4.671330448981073</v>
      </c>
      <c r="J11" s="213">
        <f t="shared" si="0"/>
        <v>6.3458111955215175</v>
      </c>
      <c r="K11" s="214">
        <f t="shared" si="0"/>
        <v>8.3834308286083878</v>
      </c>
      <c r="L11" s="213">
        <f t="shared" si="0"/>
        <v>9.8032499002408358</v>
      </c>
      <c r="M11" s="214">
        <f t="shared" si="0"/>
        <v>12.01703662378053</v>
      </c>
      <c r="N11" s="213">
        <f t="shared" si="0"/>
        <v>14.067140449340167</v>
      </c>
      <c r="O11" s="214">
        <f t="shared" si="0"/>
        <v>16.012764274629326</v>
      </c>
      <c r="P11" s="213">
        <f t="shared" si="0"/>
        <v>18.475306906582361</v>
      </c>
      <c r="Q11" s="215">
        <f t="shared" si="0"/>
        <v>24.321886347856857</v>
      </c>
    </row>
    <row r="12" spans="1:17" ht="24">
      <c r="C12" s="212">
        <v>8</v>
      </c>
      <c r="D12" s="213">
        <f t="shared" si="1"/>
        <v>1.6464973726907688</v>
      </c>
      <c r="E12" s="214">
        <f t="shared" si="0"/>
        <v>2.1797307472526506</v>
      </c>
      <c r="F12" s="213">
        <f t="shared" si="0"/>
        <v>2.7326367934996632</v>
      </c>
      <c r="G12" s="214">
        <f t="shared" si="0"/>
        <v>3.4895391256498209</v>
      </c>
      <c r="H12" s="213">
        <f t="shared" si="0"/>
        <v>4.5935736120561668</v>
      </c>
      <c r="I12" s="214">
        <f t="shared" si="0"/>
        <v>5.5274220852252949</v>
      </c>
      <c r="J12" s="213">
        <f t="shared" si="0"/>
        <v>7.344121497701793</v>
      </c>
      <c r="K12" s="214">
        <f t="shared" si="0"/>
        <v>9.5244581930718351</v>
      </c>
      <c r="L12" s="213">
        <f t="shared" si="0"/>
        <v>11.030091430303109</v>
      </c>
      <c r="M12" s="214">
        <f t="shared" si="0"/>
        <v>13.361566136511726</v>
      </c>
      <c r="N12" s="213">
        <f t="shared" si="0"/>
        <v>15.507313055865453</v>
      </c>
      <c r="O12" s="214">
        <f t="shared" si="0"/>
        <v>17.53454613948465</v>
      </c>
      <c r="P12" s="213">
        <f t="shared" si="0"/>
        <v>20.090235029663233</v>
      </c>
      <c r="Q12" s="215">
        <f t="shared" si="0"/>
        <v>26.124481558376143</v>
      </c>
    </row>
    <row r="13" spans="1:17" ht="24">
      <c r="C13" s="212">
        <v>9</v>
      </c>
      <c r="D13" s="213">
        <f t="shared" si="1"/>
        <v>2.0879007358707233</v>
      </c>
      <c r="E13" s="214">
        <f t="shared" si="0"/>
        <v>2.7003894999803584</v>
      </c>
      <c r="F13" s="213">
        <f t="shared" si="0"/>
        <v>3.3251128430668162</v>
      </c>
      <c r="G13" s="214">
        <f t="shared" si="0"/>
        <v>4.168159008146108</v>
      </c>
      <c r="H13" s="213">
        <f t="shared" si="0"/>
        <v>5.3800532117732924</v>
      </c>
      <c r="I13" s="214">
        <f t="shared" si="0"/>
        <v>6.3933059644753101</v>
      </c>
      <c r="J13" s="213">
        <f t="shared" si="0"/>
        <v>8.342832692252955</v>
      </c>
      <c r="K13" s="214">
        <f t="shared" si="0"/>
        <v>10.656372006513019</v>
      </c>
      <c r="L13" s="213">
        <f t="shared" si="0"/>
        <v>12.242145469847069</v>
      </c>
      <c r="M13" s="214">
        <f t="shared" si="0"/>
        <v>14.683656573259835</v>
      </c>
      <c r="N13" s="213">
        <f t="shared" si="0"/>
        <v>16.918977604620451</v>
      </c>
      <c r="O13" s="214">
        <f t="shared" si="0"/>
        <v>19.022767798641635</v>
      </c>
      <c r="P13" s="213">
        <f t="shared" si="0"/>
        <v>21.665994333461931</v>
      </c>
      <c r="Q13" s="215">
        <f t="shared" si="0"/>
        <v>27.877164871256575</v>
      </c>
    </row>
    <row r="14" spans="1:17" ht="24">
      <c r="C14" s="212">
        <v>10</v>
      </c>
      <c r="D14" s="213">
        <f t="shared" si="1"/>
        <v>2.5582121601872081</v>
      </c>
      <c r="E14" s="214">
        <f t="shared" si="0"/>
        <v>3.2469727802368396</v>
      </c>
      <c r="F14" s="213">
        <f t="shared" si="0"/>
        <v>3.9402991361190622</v>
      </c>
      <c r="G14" s="214">
        <f t="shared" si="0"/>
        <v>4.8651820519253288</v>
      </c>
      <c r="H14" s="213">
        <f t="shared" si="0"/>
        <v>6.1790792560393912</v>
      </c>
      <c r="I14" s="214">
        <f t="shared" si="0"/>
        <v>7.2672181659276056</v>
      </c>
      <c r="J14" s="213">
        <f t="shared" si="0"/>
        <v>9.3418177655919656</v>
      </c>
      <c r="K14" s="214">
        <f t="shared" si="0"/>
        <v>11.780722627394011</v>
      </c>
      <c r="L14" s="213">
        <f t="shared" si="0"/>
        <v>13.441957574973111</v>
      </c>
      <c r="M14" s="214">
        <f t="shared" si="0"/>
        <v>15.987179172105261</v>
      </c>
      <c r="N14" s="213">
        <f t="shared" si="0"/>
        <v>18.307038053275146</v>
      </c>
      <c r="O14" s="214">
        <f t="shared" si="0"/>
        <v>20.483177350807395</v>
      </c>
      <c r="P14" s="213">
        <f t="shared" si="0"/>
        <v>23.209251158954359</v>
      </c>
      <c r="Q14" s="215">
        <f t="shared" si="0"/>
        <v>29.588298445074418</v>
      </c>
    </row>
    <row r="15" spans="1:17" ht="24">
      <c r="C15" s="212">
        <v>11</v>
      </c>
      <c r="D15" s="213">
        <f t="shared" si="1"/>
        <v>3.0534841066406813</v>
      </c>
      <c r="E15" s="214">
        <f t="shared" si="0"/>
        <v>3.8157482522361006</v>
      </c>
      <c r="F15" s="213">
        <f t="shared" si="0"/>
        <v>4.5748130793222259</v>
      </c>
      <c r="G15" s="214">
        <f t="shared" si="0"/>
        <v>5.5777847897998516</v>
      </c>
      <c r="H15" s="213">
        <f t="shared" si="0"/>
        <v>6.9886735122305437</v>
      </c>
      <c r="I15" s="214">
        <f t="shared" si="0"/>
        <v>8.1478677775096351</v>
      </c>
      <c r="J15" s="213">
        <f t="shared" si="0"/>
        <v>10.340998074391823</v>
      </c>
      <c r="K15" s="214">
        <f t="shared" si="0"/>
        <v>12.898668201780493</v>
      </c>
      <c r="L15" s="213">
        <f t="shared" si="0"/>
        <v>14.631420508892498</v>
      </c>
      <c r="M15" s="214">
        <f t="shared" si="0"/>
        <v>17.275008517500069</v>
      </c>
      <c r="N15" s="213">
        <f t="shared" si="0"/>
        <v>19.675137572682498</v>
      </c>
      <c r="O15" s="214">
        <f t="shared" si="0"/>
        <v>21.920049261021205</v>
      </c>
      <c r="P15" s="213">
        <f t="shared" si="0"/>
        <v>24.724970311318284</v>
      </c>
      <c r="Q15" s="215">
        <f t="shared" si="0"/>
        <v>31.264133620239996</v>
      </c>
    </row>
    <row r="16" spans="1:17" ht="24">
      <c r="C16" s="212">
        <v>12</v>
      </c>
      <c r="D16" s="213">
        <f t="shared" si="1"/>
        <v>3.5705689706043899</v>
      </c>
      <c r="E16" s="214">
        <f t="shared" si="0"/>
        <v>4.4037885069817033</v>
      </c>
      <c r="F16" s="213">
        <f t="shared" si="0"/>
        <v>5.2260294883926397</v>
      </c>
      <c r="G16" s="214">
        <f t="shared" si="0"/>
        <v>6.3037960595843234</v>
      </c>
      <c r="H16" s="213">
        <f t="shared" si="0"/>
        <v>7.8073276786609922</v>
      </c>
      <c r="I16" s="214">
        <f t="shared" si="0"/>
        <v>9.034276588140175</v>
      </c>
      <c r="J16" s="213">
        <f t="shared" si="0"/>
        <v>11.34032237742414</v>
      </c>
      <c r="K16" s="214">
        <f t="shared" si="0"/>
        <v>14.011100168421928</v>
      </c>
      <c r="L16" s="213">
        <f t="shared" si="0"/>
        <v>15.81198622189695</v>
      </c>
      <c r="M16" s="214">
        <f t="shared" si="0"/>
        <v>18.549347786703244</v>
      </c>
      <c r="N16" s="213">
        <f t="shared" si="0"/>
        <v>21.026069817483066</v>
      </c>
      <c r="O16" s="214">
        <f t="shared" si="0"/>
        <v>23.336664158645338</v>
      </c>
      <c r="P16" s="213">
        <f t="shared" si="0"/>
        <v>26.216967305535849</v>
      </c>
      <c r="Q16" s="215">
        <f t="shared" si="0"/>
        <v>32.909490407360217</v>
      </c>
    </row>
    <row r="17" spans="3:17" ht="24">
      <c r="C17" s="212">
        <v>13</v>
      </c>
      <c r="D17" s="213">
        <f t="shared" si="1"/>
        <v>4.1069154715044069</v>
      </c>
      <c r="E17" s="214">
        <f t="shared" si="0"/>
        <v>5.0087505118103319</v>
      </c>
      <c r="F17" s="213">
        <f t="shared" si="0"/>
        <v>5.8918643377098476</v>
      </c>
      <c r="G17" s="214">
        <f t="shared" si="0"/>
        <v>7.0415045800954621</v>
      </c>
      <c r="H17" s="213">
        <f t="shared" si="0"/>
        <v>8.6338608345061942</v>
      </c>
      <c r="I17" s="214">
        <f t="shared" si="0"/>
        <v>9.9256824149468965</v>
      </c>
      <c r="J17" s="213">
        <f t="shared" si="0"/>
        <v>12.3397558825639</v>
      </c>
      <c r="K17" s="214">
        <f t="shared" si="0"/>
        <v>15.118721650048714</v>
      </c>
      <c r="L17" s="213">
        <f t="shared" si="0"/>
        <v>16.984797018243093</v>
      </c>
      <c r="M17" s="214">
        <f t="shared" si="0"/>
        <v>19.81192930712756</v>
      </c>
      <c r="N17" s="213">
        <f t="shared" si="0"/>
        <v>22.362032494826938</v>
      </c>
      <c r="O17" s="214">
        <f t="shared" si="0"/>
        <v>24.73560488493154</v>
      </c>
      <c r="P17" s="213">
        <f t="shared" si="0"/>
        <v>27.688249610457049</v>
      </c>
      <c r="Q17" s="215">
        <f t="shared" si="0"/>
        <v>34.528178974870883</v>
      </c>
    </row>
    <row r="18" spans="3:17" ht="24">
      <c r="C18" s="212">
        <v>14</v>
      </c>
      <c r="D18" s="213">
        <f t="shared" si="1"/>
        <v>4.6604250626577679</v>
      </c>
      <c r="E18" s="214">
        <f t="shared" si="0"/>
        <v>5.6287261030397318</v>
      </c>
      <c r="F18" s="213">
        <f t="shared" si="0"/>
        <v>6.5706313837893431</v>
      </c>
      <c r="G18" s="214">
        <f t="shared" si="0"/>
        <v>7.78953360975237</v>
      </c>
      <c r="H18" s="213">
        <f t="shared" si="0"/>
        <v>9.4673279868784217</v>
      </c>
      <c r="I18" s="214">
        <f t="shared" si="0"/>
        <v>10.821477721666913</v>
      </c>
      <c r="J18" s="213">
        <f t="shared" si="0"/>
        <v>13.339274149099545</v>
      </c>
      <c r="K18" s="214">
        <f t="shared" si="0"/>
        <v>16.222098613385594</v>
      </c>
      <c r="L18" s="213">
        <f t="shared" si="0"/>
        <v>18.150770562408496</v>
      </c>
      <c r="M18" s="214">
        <f t="shared" si="0"/>
        <v>21.064144212997057</v>
      </c>
      <c r="N18" s="213">
        <f t="shared" si="0"/>
        <v>23.68479130484058</v>
      </c>
      <c r="O18" s="214">
        <f t="shared" si="0"/>
        <v>26.118948045037371</v>
      </c>
      <c r="P18" s="213">
        <f t="shared" si="0"/>
        <v>29.141237740672796</v>
      </c>
      <c r="Q18" s="215">
        <f t="shared" si="0"/>
        <v>36.123273680398142</v>
      </c>
    </row>
    <row r="19" spans="3:17" ht="24">
      <c r="C19" s="212">
        <v>15</v>
      </c>
      <c r="D19" s="213">
        <f t="shared" si="1"/>
        <v>5.2293488840989664</v>
      </c>
      <c r="E19" s="214">
        <f t="shared" si="0"/>
        <v>6.26213779504325</v>
      </c>
      <c r="F19" s="213">
        <f t="shared" si="0"/>
        <v>7.2609439276700334</v>
      </c>
      <c r="G19" s="214">
        <f t="shared" si="0"/>
        <v>8.5467562417045446</v>
      </c>
      <c r="H19" s="213">
        <f t="shared" si="0"/>
        <v>10.306959006625286</v>
      </c>
      <c r="I19" s="214">
        <f t="shared" si="0"/>
        <v>11.721168972944954</v>
      </c>
      <c r="J19" s="213">
        <f t="shared" si="0"/>
        <v>14.338859510956645</v>
      </c>
      <c r="K19" s="214">
        <f t="shared" si="0"/>
        <v>17.32169449849922</v>
      </c>
      <c r="L19" s="213">
        <f t="shared" si="0"/>
        <v>19.310657110590917</v>
      </c>
      <c r="M19" s="214">
        <f t="shared" si="0"/>
        <v>22.307129581578689</v>
      </c>
      <c r="N19" s="213">
        <f t="shared" si="0"/>
        <v>24.99579013972863</v>
      </c>
      <c r="O19" s="214">
        <f t="shared" si="0"/>
        <v>27.488392863442982</v>
      </c>
      <c r="P19" s="213">
        <f t="shared" si="0"/>
        <v>30.577914166892494</v>
      </c>
      <c r="Q19" s="215">
        <f t="shared" si="0"/>
        <v>37.697298218353822</v>
      </c>
    </row>
    <row r="20" spans="3:17" ht="24">
      <c r="C20" s="212">
        <v>16</v>
      </c>
      <c r="D20" s="213">
        <f t="shared" si="1"/>
        <v>5.8122124701349733</v>
      </c>
      <c r="E20" s="214">
        <f t="shared" si="0"/>
        <v>6.9076643534970019</v>
      </c>
      <c r="F20" s="213">
        <f t="shared" si="0"/>
        <v>7.9616455723785533</v>
      </c>
      <c r="G20" s="214">
        <f t="shared" si="0"/>
        <v>9.3122363537960045</v>
      </c>
      <c r="H20" s="213">
        <f t="shared" si="0"/>
        <v>11.152116471162987</v>
      </c>
      <c r="I20" s="214">
        <f t="shared" si="0"/>
        <v>12.624348764059684</v>
      </c>
      <c r="J20" s="213">
        <f t="shared" si="0"/>
        <v>15.338498885001608</v>
      </c>
      <c r="K20" s="214">
        <f t="shared" si="0"/>
        <v>18.417894392227847</v>
      </c>
      <c r="L20" s="213">
        <f t="shared" si="0"/>
        <v>20.465079293787859</v>
      </c>
      <c r="M20" s="214">
        <f t="shared" si="0"/>
        <v>23.541828923096112</v>
      </c>
      <c r="N20" s="213">
        <f t="shared" si="0"/>
        <v>26.296227604864239</v>
      </c>
      <c r="O20" s="214">
        <f t="shared" si="0"/>
        <v>28.84535072340476</v>
      </c>
      <c r="P20" s="213">
        <f t="shared" si="0"/>
        <v>31.999926908815183</v>
      </c>
      <c r="Q20" s="215">
        <f t="shared" si="0"/>
        <v>39.252354790768479</v>
      </c>
    </row>
    <row r="21" spans="3:17" ht="24">
      <c r="C21" s="212">
        <v>17</v>
      </c>
      <c r="D21" s="213">
        <f t="shared" si="1"/>
        <v>6.4077597777389341</v>
      </c>
      <c r="E21" s="214">
        <f t="shared" si="1"/>
        <v>7.5641864495775692</v>
      </c>
      <c r="F21" s="213">
        <f t="shared" si="1"/>
        <v>8.671760204670079</v>
      </c>
      <c r="G21" s="214">
        <f t="shared" si="1"/>
        <v>10.085186334619332</v>
      </c>
      <c r="H21" s="213">
        <f t="shared" si="1"/>
        <v>12.002265725267451</v>
      </c>
      <c r="I21" s="214">
        <f t="shared" si="1"/>
        <v>13.530676139821473</v>
      </c>
      <c r="J21" s="213">
        <f t="shared" si="1"/>
        <v>16.338182377392471</v>
      </c>
      <c r="K21" s="214">
        <f t="shared" si="1"/>
        <v>19.511022353124194</v>
      </c>
      <c r="L21" s="213">
        <f t="shared" si="1"/>
        <v>21.614560533895986</v>
      </c>
      <c r="M21" s="214">
        <f t="shared" si="1"/>
        <v>24.76903534390145</v>
      </c>
      <c r="N21" s="213">
        <f t="shared" si="1"/>
        <v>27.587111638275324</v>
      </c>
      <c r="O21" s="214">
        <f t="shared" si="1"/>
        <v>30.191009121639812</v>
      </c>
      <c r="P21" s="213">
        <f t="shared" si="1"/>
        <v>33.408663605004612</v>
      </c>
      <c r="Q21" s="215">
        <f t="shared" si="1"/>
        <v>40.790216706902527</v>
      </c>
    </row>
    <row r="22" spans="3:17" ht="24">
      <c r="C22" s="212">
        <v>18</v>
      </c>
      <c r="D22" s="213">
        <f t="shared" si="1"/>
        <v>7.0149109011725761</v>
      </c>
      <c r="E22" s="214">
        <f t="shared" si="1"/>
        <v>8.2307461947566694</v>
      </c>
      <c r="F22" s="213">
        <f t="shared" si="1"/>
        <v>9.3904550806889837</v>
      </c>
      <c r="G22" s="214">
        <f t="shared" si="1"/>
        <v>10.864936116508861</v>
      </c>
      <c r="H22" s="213">
        <f t="shared" si="1"/>
        <v>12.856953096411937</v>
      </c>
      <c r="I22" s="214">
        <f t="shared" si="1"/>
        <v>14.439862342260557</v>
      </c>
      <c r="J22" s="213">
        <f t="shared" si="1"/>
        <v>17.337902368740746</v>
      </c>
      <c r="K22" s="214">
        <f t="shared" si="1"/>
        <v>20.601354114107991</v>
      </c>
      <c r="L22" s="213">
        <f t="shared" si="1"/>
        <v>22.759545821104354</v>
      </c>
      <c r="M22" s="214">
        <f t="shared" si="1"/>
        <v>25.989423082637209</v>
      </c>
      <c r="N22" s="213">
        <f t="shared" si="1"/>
        <v>28.869299430392633</v>
      </c>
      <c r="O22" s="214">
        <f t="shared" si="1"/>
        <v>31.52637844038663</v>
      </c>
      <c r="P22" s="213">
        <f t="shared" si="1"/>
        <v>34.805305734705072</v>
      </c>
      <c r="Q22" s="215">
        <f t="shared" si="1"/>
        <v>42.312396331679963</v>
      </c>
    </row>
    <row r="23" spans="3:17" ht="24">
      <c r="C23" s="212">
        <v>19</v>
      </c>
      <c r="D23" s="213">
        <f t="shared" si="1"/>
        <v>7.6327296475714759</v>
      </c>
      <c r="E23" s="214">
        <f t="shared" si="1"/>
        <v>8.9065164819879747</v>
      </c>
      <c r="F23" s="213">
        <f t="shared" si="1"/>
        <v>10.117013063859044</v>
      </c>
      <c r="G23" s="214">
        <f t="shared" si="1"/>
        <v>11.650910032126951</v>
      </c>
      <c r="H23" s="213">
        <f t="shared" si="1"/>
        <v>13.71578970629044</v>
      </c>
      <c r="I23" s="214">
        <f t="shared" si="1"/>
        <v>15.351660262605275</v>
      </c>
      <c r="J23" s="213">
        <f t="shared" si="1"/>
        <v>18.337652896756474</v>
      </c>
      <c r="K23" s="214">
        <f t="shared" si="1"/>
        <v>21.68912658301489</v>
      </c>
      <c r="L23" s="213">
        <f t="shared" si="1"/>
        <v>23.900417218356488</v>
      </c>
      <c r="M23" s="214">
        <f t="shared" si="1"/>
        <v>27.203571029356826</v>
      </c>
      <c r="N23" s="213">
        <f t="shared" si="1"/>
        <v>30.143527205646155</v>
      </c>
      <c r="O23" s="214">
        <f t="shared" si="1"/>
        <v>32.852326861729708</v>
      </c>
      <c r="P23" s="213">
        <f t="shared" si="1"/>
        <v>36.190869129270048</v>
      </c>
      <c r="Q23" s="215">
        <f t="shared" si="1"/>
        <v>43.820195964517531</v>
      </c>
    </row>
    <row r="24" spans="3:17" ht="24">
      <c r="C24" s="212">
        <v>20</v>
      </c>
      <c r="D24" s="213">
        <f t="shared" si="1"/>
        <v>8.2603983325464014</v>
      </c>
      <c r="E24" s="214">
        <f t="shared" si="1"/>
        <v>9.5907773922648669</v>
      </c>
      <c r="F24" s="213">
        <f t="shared" si="1"/>
        <v>10.850811394182585</v>
      </c>
      <c r="G24" s="214">
        <f t="shared" si="1"/>
        <v>12.442609210450065</v>
      </c>
      <c r="H24" s="213">
        <f t="shared" si="1"/>
        <v>14.578439217070521</v>
      </c>
      <c r="I24" s="214">
        <f t="shared" si="1"/>
        <v>16.265856485012787</v>
      </c>
      <c r="J24" s="213">
        <f t="shared" si="1"/>
        <v>19.33742922942826</v>
      </c>
      <c r="K24" s="214">
        <f t="shared" si="1"/>
        <v>22.774545073646433</v>
      </c>
      <c r="L24" s="213">
        <f t="shared" si="1"/>
        <v>25.037505639637409</v>
      </c>
      <c r="M24" s="214">
        <f t="shared" si="1"/>
        <v>28.411980584305635</v>
      </c>
      <c r="N24" s="213">
        <f t="shared" si="1"/>
        <v>31.410432844230925</v>
      </c>
      <c r="O24" s="214">
        <f t="shared" si="1"/>
        <v>34.169606902838339</v>
      </c>
      <c r="P24" s="213">
        <f t="shared" si="1"/>
        <v>37.566234786625053</v>
      </c>
      <c r="Q24" s="215">
        <f t="shared" si="1"/>
        <v>45.314746618125859</v>
      </c>
    </row>
    <row r="25" spans="3:17" ht="24">
      <c r="C25" s="212">
        <v>21</v>
      </c>
      <c r="D25" s="213">
        <f t="shared" si="1"/>
        <v>8.89719794207722</v>
      </c>
      <c r="E25" s="214">
        <f t="shared" si="1"/>
        <v>10.282897782522859</v>
      </c>
      <c r="F25" s="213">
        <f t="shared" si="1"/>
        <v>11.591305208820739</v>
      </c>
      <c r="G25" s="214">
        <f t="shared" si="1"/>
        <v>13.239597975395306</v>
      </c>
      <c r="H25" s="213">
        <f t="shared" si="1"/>
        <v>15.444608403769713</v>
      </c>
      <c r="I25" s="214">
        <f t="shared" si="1"/>
        <v>17.182265183930408</v>
      </c>
      <c r="J25" s="213">
        <f t="shared" si="1"/>
        <v>20.337227563547927</v>
      </c>
      <c r="K25" s="214">
        <f t="shared" si="1"/>
        <v>23.857788895532348</v>
      </c>
      <c r="L25" s="213">
        <f t="shared" si="1"/>
        <v>26.171099940196157</v>
      </c>
      <c r="M25" s="214">
        <f t="shared" si="1"/>
        <v>29.615089436182725</v>
      </c>
      <c r="N25" s="213">
        <f t="shared" si="1"/>
        <v>32.670573340917308</v>
      </c>
      <c r="O25" s="214">
        <f t="shared" si="1"/>
        <v>35.478875905727257</v>
      </c>
      <c r="P25" s="213">
        <f t="shared" si="1"/>
        <v>38.932172683516065</v>
      </c>
      <c r="Q25" s="215">
        <f t="shared" si="1"/>
        <v>46.797038041561315</v>
      </c>
    </row>
    <row r="26" spans="3:17" ht="24">
      <c r="C26" s="212">
        <v>22</v>
      </c>
      <c r="D26" s="213">
        <f t="shared" si="1"/>
        <v>9.5424923387850811</v>
      </c>
      <c r="E26" s="214">
        <f t="shared" si="1"/>
        <v>10.982320734473676</v>
      </c>
      <c r="F26" s="213">
        <f t="shared" si="1"/>
        <v>12.338014578790647</v>
      </c>
      <c r="G26" s="214">
        <f t="shared" si="1"/>
        <v>14.041493189421969</v>
      </c>
      <c r="H26" s="213">
        <f t="shared" si="1"/>
        <v>16.314039795167684</v>
      </c>
      <c r="I26" s="214">
        <f t="shared" si="1"/>
        <v>18.100723373167909</v>
      </c>
      <c r="J26" s="213">
        <f t="shared" si="1"/>
        <v>21.33704480767263</v>
      </c>
      <c r="K26" s="214">
        <f t="shared" si="1"/>
        <v>24.939015735228157</v>
      </c>
      <c r="L26" s="213">
        <f t="shared" si="1"/>
        <v>27.301454031739997</v>
      </c>
      <c r="M26" s="214">
        <f t="shared" si="1"/>
        <v>30.813282343953034</v>
      </c>
      <c r="N26" s="213">
        <f t="shared" si="1"/>
        <v>33.9244384714438</v>
      </c>
      <c r="O26" s="214">
        <f t="shared" si="1"/>
        <v>36.780712084035557</v>
      </c>
      <c r="P26" s="213">
        <f t="shared" si="1"/>
        <v>40.289360437593864</v>
      </c>
      <c r="Q26" s="215">
        <f t="shared" si="1"/>
        <v>48.267942290835173</v>
      </c>
    </row>
    <row r="27" spans="3:17" ht="24">
      <c r="C27" s="212">
        <v>23</v>
      </c>
      <c r="D27" s="213">
        <f t="shared" si="1"/>
        <v>10.195715555745821</v>
      </c>
      <c r="E27" s="214">
        <f t="shared" si="1"/>
        <v>11.688551922452435</v>
      </c>
      <c r="F27" s="213">
        <f t="shared" si="1"/>
        <v>13.090514188172801</v>
      </c>
      <c r="G27" s="214">
        <f t="shared" si="1"/>
        <v>14.847955799267668</v>
      </c>
      <c r="H27" s="213">
        <f t="shared" si="1"/>
        <v>17.186505854447518</v>
      </c>
      <c r="I27" s="214">
        <f t="shared" si="1"/>
        <v>19.021087157848903</v>
      </c>
      <c r="J27" s="213">
        <f t="shared" si="1"/>
        <v>22.336878423184253</v>
      </c>
      <c r="K27" s="214">
        <f t="shared" si="1"/>
        <v>26.018365133417667</v>
      </c>
      <c r="L27" s="213">
        <f t="shared" si="1"/>
        <v>28.428792522542977</v>
      </c>
      <c r="M27" s="214">
        <f t="shared" si="1"/>
        <v>32.006899681704304</v>
      </c>
      <c r="N27" s="213">
        <f t="shared" si="1"/>
        <v>35.172461626908053</v>
      </c>
      <c r="O27" s="214">
        <f t="shared" si="1"/>
        <v>38.075627250355801</v>
      </c>
      <c r="P27" s="213">
        <f t="shared" si="1"/>
        <v>41.638398118858476</v>
      </c>
      <c r="Q27" s="215">
        <f t="shared" si="1"/>
        <v>49.728232466431493</v>
      </c>
    </row>
    <row r="28" spans="3:17" ht="24">
      <c r="C28" s="212">
        <v>24</v>
      </c>
      <c r="D28" s="213">
        <f t="shared" si="1"/>
        <v>10.856361475532282</v>
      </c>
      <c r="E28" s="214">
        <f t="shared" si="1"/>
        <v>12.401150217444435</v>
      </c>
      <c r="F28" s="213">
        <f t="shared" si="1"/>
        <v>13.848425027170213</v>
      </c>
      <c r="G28" s="214">
        <f t="shared" si="1"/>
        <v>15.658684052512825</v>
      </c>
      <c r="H28" s="213">
        <f t="shared" si="1"/>
        <v>18.061804323387488</v>
      </c>
      <c r="I28" s="214">
        <f t="shared" si="1"/>
        <v>19.943228742038681</v>
      </c>
      <c r="J28" s="213">
        <f t="shared" si="1"/>
        <v>23.336726306089531</v>
      </c>
      <c r="K28" s="214">
        <f t="shared" si="1"/>
        <v>27.095961275617743</v>
      </c>
      <c r="L28" s="213">
        <f t="shared" si="1"/>
        <v>29.553315239525151</v>
      </c>
      <c r="M28" s="214">
        <f t="shared" si="1"/>
        <v>33.196244288628179</v>
      </c>
      <c r="N28" s="213">
        <f t="shared" si="1"/>
        <v>36.415028501807313</v>
      </c>
      <c r="O28" s="214">
        <f t="shared" si="1"/>
        <v>39.364077026603915</v>
      </c>
      <c r="P28" s="213">
        <f t="shared" si="1"/>
        <v>42.979820139351638</v>
      </c>
      <c r="Q28" s="215">
        <f t="shared" si="1"/>
        <v>51.178597777377391</v>
      </c>
    </row>
    <row r="29" spans="3:17" ht="24">
      <c r="C29" s="212">
        <v>25</v>
      </c>
      <c r="D29" s="213">
        <f t="shared" si="1"/>
        <v>11.52397537224933</v>
      </c>
      <c r="E29" s="214">
        <f t="shared" si="1"/>
        <v>13.119720024937791</v>
      </c>
      <c r="F29" s="213">
        <f t="shared" si="1"/>
        <v>14.611407639483309</v>
      </c>
      <c r="G29" s="214">
        <f t="shared" si="1"/>
        <v>16.47340799867338</v>
      </c>
      <c r="H29" s="213">
        <f t="shared" si="1"/>
        <v>18.939754457897894</v>
      </c>
      <c r="I29" s="214">
        <f t="shared" si="1"/>
        <v>20.867034013776543</v>
      </c>
      <c r="J29" s="213">
        <f t="shared" si="1"/>
        <v>24.336586697884304</v>
      </c>
      <c r="K29" s="214">
        <f t="shared" si="1"/>
        <v>28.171915254950246</v>
      </c>
      <c r="L29" s="213">
        <f t="shared" si="1"/>
        <v>30.675200891581799</v>
      </c>
      <c r="M29" s="214">
        <f t="shared" si="1"/>
        <v>34.381587017552953</v>
      </c>
      <c r="N29" s="213">
        <f t="shared" si="1"/>
        <v>37.65248413348278</v>
      </c>
      <c r="O29" s="214">
        <f t="shared" si="1"/>
        <v>40.646469120275199</v>
      </c>
      <c r="P29" s="213">
        <f t="shared" si="1"/>
        <v>44.314104896219156</v>
      </c>
      <c r="Q29" s="215">
        <f t="shared" si="1"/>
        <v>52.619655776172841</v>
      </c>
    </row>
    <row r="30" spans="3:17" ht="24">
      <c r="C30" s="212">
        <v>26</v>
      </c>
      <c r="D30" s="213">
        <f t="shared" si="1"/>
        <v>12.198146923505595</v>
      </c>
      <c r="E30" s="214">
        <f t="shared" si="1"/>
        <v>13.843904982007606</v>
      </c>
      <c r="F30" s="213">
        <f t="shared" si="1"/>
        <v>15.379156583261738</v>
      </c>
      <c r="G30" s="214">
        <f t="shared" si="1"/>
        <v>17.291884989738758</v>
      </c>
      <c r="H30" s="213">
        <f t="shared" si="1"/>
        <v>19.820193954872295</v>
      </c>
      <c r="I30" s="214">
        <f t="shared" si="1"/>
        <v>21.792400576905479</v>
      </c>
      <c r="J30" s="213">
        <f t="shared" si="1"/>
        <v>25.336458117477267</v>
      </c>
      <c r="K30" s="214">
        <f t="shared" si="1"/>
        <v>29.246326923994648</v>
      </c>
      <c r="L30" s="213">
        <f t="shared" si="1"/>
        <v>31.794610065294677</v>
      </c>
      <c r="M30" s="214">
        <f t="shared" si="1"/>
        <v>35.563171271923459</v>
      </c>
      <c r="N30" s="213">
        <f t="shared" si="1"/>
        <v>38.885138659830041</v>
      </c>
      <c r="O30" s="214">
        <f t="shared" si="1"/>
        <v>41.923170096353914</v>
      </c>
      <c r="P30" s="213">
        <f t="shared" si="1"/>
        <v>45.641682666283153</v>
      </c>
      <c r="Q30" s="215">
        <f t="shared" si="1"/>
        <v>54.051962388576641</v>
      </c>
    </row>
    <row r="31" spans="3:17" ht="24">
      <c r="C31" s="212">
        <v>27</v>
      </c>
      <c r="D31" s="213">
        <f t="shared" si="1"/>
        <v>12.878504393144546</v>
      </c>
      <c r="E31" s="214">
        <f t="shared" si="1"/>
        <v>14.573382730821709</v>
      </c>
      <c r="F31" s="213">
        <f t="shared" si="1"/>
        <v>16.151395849664109</v>
      </c>
      <c r="G31" s="214">
        <f t="shared" si="1"/>
        <v>18.113895966895981</v>
      </c>
      <c r="H31" s="213">
        <f t="shared" si="1"/>
        <v>20.70297642128617</v>
      </c>
      <c r="I31" s="214">
        <f t="shared" si="1"/>
        <v>22.719236132632048</v>
      </c>
      <c r="J31" s="213">
        <f t="shared" si="1"/>
        <v>26.336339308591445</v>
      </c>
      <c r="K31" s="214">
        <f t="shared" si="1"/>
        <v>30.319286423300301</v>
      </c>
      <c r="L31" s="213">
        <f t="shared" si="1"/>
        <v>32.911687695863563</v>
      </c>
      <c r="M31" s="214">
        <f t="shared" si="1"/>
        <v>36.741216747797637</v>
      </c>
      <c r="N31" s="213">
        <f t="shared" si="1"/>
        <v>40.113272069413625</v>
      </c>
      <c r="O31" s="214">
        <f t="shared" si="1"/>
        <v>43.194510966156031</v>
      </c>
      <c r="P31" s="213">
        <f t="shared" si="1"/>
        <v>46.962942124751443</v>
      </c>
      <c r="Q31" s="215">
        <f t="shared" si="1"/>
        <v>55.476020205745201</v>
      </c>
    </row>
    <row r="32" spans="3:17" ht="24">
      <c r="C32" s="212">
        <v>28</v>
      </c>
      <c r="D32" s="213">
        <f t="shared" si="1"/>
        <v>13.564709754618823</v>
      </c>
      <c r="E32" s="214">
        <f t="shared" si="1"/>
        <v>15.307860552601202</v>
      </c>
      <c r="F32" s="213">
        <f t="shared" si="1"/>
        <v>16.927875044422496</v>
      </c>
      <c r="G32" s="214">
        <f t="shared" si="1"/>
        <v>18.939242371917501</v>
      </c>
      <c r="H32" s="213">
        <f t="shared" si="1"/>
        <v>21.587969273025092</v>
      </c>
      <c r="I32" s="214">
        <f t="shared" si="1"/>
        <v>23.647457137728328</v>
      </c>
      <c r="J32" s="213">
        <f t="shared" si="1"/>
        <v>27.336229198689804</v>
      </c>
      <c r="K32" s="214">
        <f t="shared" si="1"/>
        <v>31.390875452919595</v>
      </c>
      <c r="L32" s="213">
        <f t="shared" si="1"/>
        <v>34.026565121349222</v>
      </c>
      <c r="M32" s="214">
        <f t="shared" si="1"/>
        <v>37.915922544697068</v>
      </c>
      <c r="N32" s="213">
        <f t="shared" si="1"/>
        <v>41.337138151427396</v>
      </c>
      <c r="O32" s="214">
        <f t="shared" si="1"/>
        <v>44.460791836317753</v>
      </c>
      <c r="P32" s="213">
        <f t="shared" si="1"/>
        <v>48.27823577031549</v>
      </c>
      <c r="Q32" s="215">
        <f t="shared" si="1"/>
        <v>56.892285393353603</v>
      </c>
    </row>
    <row r="33" spans="3:17" ht="24">
      <c r="C33" s="212">
        <v>29</v>
      </c>
      <c r="D33" s="213">
        <f t="shared" si="1"/>
        <v>14.256454576274677</v>
      </c>
      <c r="E33" s="214">
        <f t="shared" si="1"/>
        <v>16.047071695364892</v>
      </c>
      <c r="F33" s="213">
        <f t="shared" si="1"/>
        <v>17.708366182824584</v>
      </c>
      <c r="G33" s="214">
        <f t="shared" si="1"/>
        <v>19.767743559474834</v>
      </c>
      <c r="H33" s="213">
        <f t="shared" si="1"/>
        <v>22.475051977511214</v>
      </c>
      <c r="I33" s="214">
        <f t="shared" si="1"/>
        <v>24.576987683681221</v>
      </c>
      <c r="J33" s="213">
        <f t="shared" si="1"/>
        <v>28.336126866584447</v>
      </c>
      <c r="K33" s="214">
        <f t="shared" si="1"/>
        <v>32.461168337819963</v>
      </c>
      <c r="L33" s="213">
        <f t="shared" si="1"/>
        <v>35.139361802968679</v>
      </c>
      <c r="M33" s="214">
        <f t="shared" si="1"/>
        <v>39.087469770693957</v>
      </c>
      <c r="N33" s="213">
        <f t="shared" si="1"/>
        <v>42.556967804292682</v>
      </c>
      <c r="O33" s="214">
        <f t="shared" si="1"/>
        <v>45.722285804174533</v>
      </c>
      <c r="P33" s="213">
        <f t="shared" si="1"/>
        <v>49.587884472898835</v>
      </c>
      <c r="Q33" s="215">
        <f t="shared" si="1"/>
        <v>58.30117348979492</v>
      </c>
    </row>
    <row r="34" spans="3:17" ht="24.75" thickBot="1">
      <c r="C34" s="216">
        <v>30</v>
      </c>
      <c r="D34" s="217">
        <f t="shared" si="1"/>
        <v>14.953456528455439</v>
      </c>
      <c r="E34" s="218">
        <f t="shared" si="1"/>
        <v>16.790772265566623</v>
      </c>
      <c r="F34" s="217">
        <f t="shared" si="1"/>
        <v>18.492660981953474</v>
      </c>
      <c r="G34" s="218">
        <f t="shared" si="1"/>
        <v>20.599234614585342</v>
      </c>
      <c r="H34" s="217">
        <f t="shared" si="1"/>
        <v>23.364114573790069</v>
      </c>
      <c r="I34" s="218">
        <f t="shared" si="1"/>
        <v>25.507758553880294</v>
      </c>
      <c r="J34" s="217">
        <f t="shared" si="1"/>
        <v>29.336031516661592</v>
      </c>
      <c r="K34" s="218">
        <f t="shared" si="1"/>
        <v>33.530232926559343</v>
      </c>
      <c r="L34" s="217">
        <f t="shared" si="1"/>
        <v>36.250186775451532</v>
      </c>
      <c r="M34" s="218">
        <f t="shared" si="1"/>
        <v>40.256023738711804</v>
      </c>
      <c r="N34" s="217">
        <f t="shared" si="1"/>
        <v>43.772971825742189</v>
      </c>
      <c r="O34" s="218">
        <f t="shared" si="1"/>
        <v>46.979242243671159</v>
      </c>
      <c r="P34" s="217">
        <f t="shared" si="1"/>
        <v>50.892181311517092</v>
      </c>
      <c r="Q34" s="219">
        <f t="shared" si="1"/>
        <v>59.70306430442993</v>
      </c>
    </row>
  </sheetData>
  <mergeCells count="1">
    <mergeCell ref="D3:Q3"/>
  </mergeCells>
  <phoneticPr fontId="1"/>
  <pageMargins left="0.7" right="0.7" top="0.75" bottom="0.75" header="0.3" footer="0.3"/>
  <pageSetup paperSize="9" orientation="portrait" horizontalDpi="90" verticalDpi="9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A30A9-4E9E-4B0B-A20E-B3D741F469BD}">
  <dimension ref="A1:I20"/>
  <sheetViews>
    <sheetView workbookViewId="0"/>
  </sheetViews>
  <sheetFormatPr defaultRowHeight="18.75"/>
  <cols>
    <col min="2" max="2" width="3.75" customWidth="1"/>
    <col min="3" max="3" width="15.625" customWidth="1"/>
    <col min="4" max="5" width="8.125" customWidth="1"/>
    <col min="6" max="6" width="3" customWidth="1"/>
    <col min="7" max="7" width="14.75" customWidth="1"/>
  </cols>
  <sheetData>
    <row r="1" spans="1:9" s="13" customFormat="1">
      <c r="A1"/>
      <c r="B1"/>
      <c r="C1"/>
      <c r="D1"/>
      <c r="E1"/>
      <c r="F1"/>
      <c r="G1"/>
      <c r="H1"/>
      <c r="I1"/>
    </row>
    <row r="2" spans="1:9" s="13" customFormat="1" ht="24.75" thickBot="1">
      <c r="A2" s="164" t="s">
        <v>107</v>
      </c>
      <c r="B2"/>
      <c r="C2"/>
      <c r="D2"/>
      <c r="E2"/>
      <c r="F2"/>
      <c r="G2"/>
      <c r="H2"/>
      <c r="I2"/>
    </row>
    <row r="3" spans="1:9" s="13" customFormat="1" ht="28.5" customHeight="1" thickBot="1">
      <c r="A3"/>
      <c r="B3"/>
      <c r="C3" s="231"/>
      <c r="D3" s="232" t="s">
        <v>75</v>
      </c>
      <c r="E3" s="233" t="s">
        <v>76</v>
      </c>
      <c r="F3"/>
      <c r="G3" t="s">
        <v>108</v>
      </c>
      <c r="H3"/>
      <c r="I3"/>
    </row>
    <row r="4" spans="1:9" s="13" customFormat="1" ht="28.15" customHeight="1">
      <c r="A4"/>
      <c r="B4"/>
      <c r="C4" s="234" t="s">
        <v>104</v>
      </c>
      <c r="D4" s="235">
        <v>59</v>
      </c>
      <c r="E4" s="236">
        <v>41</v>
      </c>
      <c r="F4"/>
      <c r="G4"/>
      <c r="H4"/>
      <c r="I4"/>
    </row>
    <row r="5" spans="1:9" s="13" customFormat="1" ht="28.15" customHeight="1" thickBot="1">
      <c r="A5"/>
      <c r="B5"/>
      <c r="C5" s="237" t="s">
        <v>105</v>
      </c>
      <c r="D5" s="238">
        <v>50</v>
      </c>
      <c r="E5" s="239">
        <v>50</v>
      </c>
      <c r="F5"/>
      <c r="G5"/>
      <c r="H5"/>
      <c r="I5"/>
    </row>
    <row r="6" spans="1:9" s="13" customFormat="1" ht="28.15" customHeight="1" thickBot="1">
      <c r="A6"/>
      <c r="B6"/>
      <c r="C6" s="241" t="s">
        <v>71</v>
      </c>
      <c r="D6" s="534">
        <v>1</v>
      </c>
      <c r="E6" s="535"/>
      <c r="F6"/>
      <c r="G6"/>
      <c r="H6"/>
      <c r="I6"/>
    </row>
    <row r="7" spans="1:9" s="13" customFormat="1" ht="28.15" customHeight="1" thickBot="1">
      <c r="A7"/>
      <c r="B7"/>
      <c r="C7" s="240" t="s">
        <v>110</v>
      </c>
      <c r="D7" s="536">
        <f>(D$4-D$5)^2/D$5+(E$4-E$5)^2/E$5</f>
        <v>3.24</v>
      </c>
      <c r="E7" s="537"/>
      <c r="F7"/>
      <c r="G7"/>
      <c r="H7"/>
      <c r="I7"/>
    </row>
    <row r="8" spans="1:9" s="13" customFormat="1">
      <c r="A8"/>
      <c r="B8"/>
      <c r="C8"/>
      <c r="D8"/>
      <c r="E8"/>
      <c r="F8"/>
      <c r="G8"/>
      <c r="H8"/>
      <c r="I8"/>
    </row>
    <row r="9" spans="1:9" s="13" customFormat="1" ht="19.5" thickBot="1">
      <c r="A9"/>
      <c r="B9"/>
      <c r="D9"/>
      <c r="E9"/>
      <c r="F9"/>
      <c r="G9"/>
      <c r="H9"/>
      <c r="I9"/>
    </row>
    <row r="10" spans="1:9" s="13" customFormat="1" ht="33.75" thickBot="1">
      <c r="A10"/>
      <c r="B10"/>
      <c r="C10" s="231" t="s">
        <v>110</v>
      </c>
      <c r="D10" s="544">
        <f>(D$4-D$5)^2/D$5+(E$4-E$5)^2/E$5</f>
        <v>3.24</v>
      </c>
      <c r="E10" s="545"/>
      <c r="F10"/>
      <c r="G10"/>
      <c r="H10"/>
      <c r="I10"/>
    </row>
    <row r="11" spans="1:9" s="13" customFormat="1" ht="30.75" thickBot="1">
      <c r="A11"/>
      <c r="B11"/>
      <c r="C11" s="241" t="s">
        <v>71</v>
      </c>
      <c r="D11" s="546">
        <f>D6</f>
        <v>1</v>
      </c>
      <c r="E11" s="547"/>
      <c r="F11"/>
      <c r="G11"/>
      <c r="H11"/>
      <c r="I11"/>
    </row>
    <row r="12" spans="1:9" ht="30.75" thickBot="1">
      <c r="C12" s="240" t="s">
        <v>106</v>
      </c>
      <c r="D12" s="536">
        <f>_xlfn.CHISQ.DIST.RT(D10,D11)</f>
        <v>7.186063822585162E-2</v>
      </c>
      <c r="E12" s="537"/>
    </row>
    <row r="14" spans="1:9" ht="19.5" thickBot="1"/>
    <row r="15" spans="1:9" ht="30.75" thickBot="1">
      <c r="A15" s="164" t="s">
        <v>111</v>
      </c>
      <c r="C15" s="230"/>
      <c r="D15" s="220" t="s">
        <v>75</v>
      </c>
      <c r="E15" s="221" t="s">
        <v>76</v>
      </c>
    </row>
    <row r="16" spans="1:9" ht="30">
      <c r="C16" s="222" t="s">
        <v>104</v>
      </c>
      <c r="D16" s="223">
        <v>60</v>
      </c>
      <c r="E16" s="224">
        <v>40</v>
      </c>
    </row>
    <row r="17" spans="3:5" ht="30">
      <c r="C17" s="225" t="s">
        <v>105</v>
      </c>
      <c r="D17" s="226">
        <v>50</v>
      </c>
      <c r="E17" s="227">
        <v>50</v>
      </c>
    </row>
    <row r="18" spans="3:5" ht="30">
      <c r="C18" s="229" t="s">
        <v>71</v>
      </c>
      <c r="D18" s="538">
        <v>1</v>
      </c>
      <c r="E18" s="539"/>
    </row>
    <row r="19" spans="3:5" ht="33">
      <c r="C19" s="225" t="s">
        <v>110</v>
      </c>
      <c r="D19" s="540">
        <f>(D16-D17)^2/D17+(E16-E17)^2/E17</f>
        <v>4</v>
      </c>
      <c r="E19" s="541"/>
    </row>
    <row r="20" spans="3:5" ht="30.75" thickBot="1">
      <c r="C20" s="228" t="s">
        <v>106</v>
      </c>
      <c r="D20" s="542">
        <f>_xlfn.CHISQ.DIST.RT(D19,D18)</f>
        <v>4.5500263896358382E-2</v>
      </c>
      <c r="E20" s="543"/>
    </row>
  </sheetData>
  <mergeCells count="8">
    <mergeCell ref="D6:E6"/>
    <mergeCell ref="D7:E7"/>
    <mergeCell ref="D18:E18"/>
    <mergeCell ref="D19:E19"/>
    <mergeCell ref="D20:E20"/>
    <mergeCell ref="D10:E10"/>
    <mergeCell ref="D11:E11"/>
    <mergeCell ref="D12:E12"/>
  </mergeCells>
  <phoneticPr fontId="1"/>
  <pageMargins left="0.7" right="0.7" top="0.75" bottom="0.75" header="0.3" footer="0.3"/>
  <pageSetup paperSize="9" orientation="portrait" horizontalDpi="90" verticalDpi="9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0D1E6-629D-41EC-9654-EA34BFA04EC7}">
  <dimension ref="A1:G49"/>
  <sheetViews>
    <sheetView workbookViewId="0"/>
  </sheetViews>
  <sheetFormatPr defaultRowHeight="24"/>
  <cols>
    <col min="1" max="1" width="18.125" customWidth="1"/>
    <col min="2" max="2" width="3.125" customWidth="1"/>
    <col min="3" max="3" width="27.25" style="242" customWidth="1"/>
    <col min="4" max="5" width="16.75" style="242" customWidth="1"/>
    <col min="6" max="6" width="14.625" customWidth="1"/>
  </cols>
  <sheetData>
    <row r="1" spans="1:7" ht="28.5" customHeight="1"/>
    <row r="2" spans="1:7" ht="21" customHeight="1" thickBot="1">
      <c r="A2" s="164" t="s">
        <v>117</v>
      </c>
      <c r="B2" s="13"/>
      <c r="C2" s="243"/>
      <c r="D2" s="243"/>
      <c r="E2" s="243"/>
      <c r="F2" s="13"/>
    </row>
    <row r="3" spans="1:7" ht="49.5" thickTop="1" thickBot="1">
      <c r="B3" s="13"/>
      <c r="C3" s="244"/>
      <c r="D3" s="245" t="s">
        <v>112</v>
      </c>
      <c r="E3" s="246" t="s">
        <v>113</v>
      </c>
      <c r="F3" s="13"/>
    </row>
    <row r="4" spans="1:7" ht="25.5" thickTop="1" thickBot="1">
      <c r="B4" s="13"/>
      <c r="C4" s="247" t="s">
        <v>114</v>
      </c>
      <c r="D4" s="248">
        <v>430</v>
      </c>
      <c r="E4" s="247">
        <v>370</v>
      </c>
      <c r="F4" s="13"/>
    </row>
    <row r="5" spans="1:7" ht="24.75" thickBot="1">
      <c r="B5" s="13"/>
      <c r="C5" s="249" t="s">
        <v>115</v>
      </c>
      <c r="D5" s="250">
        <v>270</v>
      </c>
      <c r="E5" s="249">
        <v>180</v>
      </c>
      <c r="F5" s="13"/>
    </row>
    <row r="6" spans="1:7" ht="24.75" thickTop="1">
      <c r="B6" s="13"/>
      <c r="C6" s="243"/>
      <c r="D6" s="243"/>
      <c r="E6" s="243"/>
      <c r="F6" s="13"/>
    </row>
    <row r="10" spans="1:7" ht="24.75" thickBot="1">
      <c r="A10" s="164" t="s">
        <v>116</v>
      </c>
      <c r="B10" s="13"/>
      <c r="C10" s="243"/>
      <c r="D10" s="243"/>
      <c r="E10" s="243"/>
      <c r="F10" s="13"/>
    </row>
    <row r="11" spans="1:7" ht="49.5" thickTop="1" thickBot="1">
      <c r="B11" s="13"/>
      <c r="C11" s="244"/>
      <c r="D11" s="245" t="s">
        <v>112</v>
      </c>
      <c r="E11" s="246" t="s">
        <v>113</v>
      </c>
      <c r="F11" s="13"/>
    </row>
    <row r="12" spans="1:7" ht="25.5" thickTop="1" thickBot="1">
      <c r="B12" s="13"/>
      <c r="C12" s="247" t="s">
        <v>114</v>
      </c>
      <c r="D12" s="251">
        <f>D4/$G12</f>
        <v>0.53749999999999998</v>
      </c>
      <c r="E12" s="252">
        <f>E$4/$G12</f>
        <v>0.46250000000000002</v>
      </c>
      <c r="F12" s="13"/>
      <c r="G12">
        <v>800</v>
      </c>
    </row>
    <row r="13" spans="1:7" ht="24.75" thickBot="1">
      <c r="B13" s="13"/>
      <c r="C13" s="249" t="s">
        <v>115</v>
      </c>
      <c r="D13" s="253">
        <f>D5/$G13</f>
        <v>0.6</v>
      </c>
      <c r="E13" s="254">
        <f>E5/$G13</f>
        <v>0.4</v>
      </c>
      <c r="F13" s="13"/>
      <c r="G13">
        <v>450</v>
      </c>
    </row>
    <row r="14" spans="1:7" ht="24.75" thickTop="1">
      <c r="B14" s="13"/>
      <c r="C14" s="243"/>
      <c r="D14" s="243"/>
      <c r="E14" s="243"/>
      <c r="F14" s="13"/>
    </row>
    <row r="16" spans="1:7" ht="24.75" thickBot="1">
      <c r="A16" s="164" t="s">
        <v>126</v>
      </c>
      <c r="B16" s="13"/>
      <c r="C16" s="243"/>
      <c r="D16" s="243"/>
      <c r="E16" s="243"/>
    </row>
    <row r="17" spans="1:7" ht="24.75" thickBot="1">
      <c r="B17" s="13"/>
      <c r="C17" s="256" t="s">
        <v>123</v>
      </c>
      <c r="D17" s="261" t="s">
        <v>122</v>
      </c>
      <c r="E17" s="261" t="s">
        <v>118</v>
      </c>
      <c r="F17" s="260" t="s">
        <v>121</v>
      </c>
    </row>
    <row r="18" spans="1:7">
      <c r="B18" s="13"/>
      <c r="C18" s="257" t="s">
        <v>119</v>
      </c>
      <c r="D18" s="263">
        <v>430</v>
      </c>
      <c r="E18" s="263">
        <v>370</v>
      </c>
      <c r="F18" s="264">
        <f>SUM(D18:E18)</f>
        <v>800</v>
      </c>
    </row>
    <row r="19" spans="1:7" ht="24.75" thickBot="1">
      <c r="B19" s="13"/>
      <c r="C19" s="258" t="s">
        <v>120</v>
      </c>
      <c r="D19" s="265">
        <v>270</v>
      </c>
      <c r="E19" s="265">
        <v>180</v>
      </c>
      <c r="F19" s="264">
        <f>SUM(D19:E19)</f>
        <v>450</v>
      </c>
    </row>
    <row r="20" spans="1:7" ht="24.75" thickBot="1">
      <c r="C20" s="259" t="s">
        <v>121</v>
      </c>
      <c r="D20" s="266">
        <f>SUM(D18:D19)</f>
        <v>700</v>
      </c>
      <c r="E20" s="266">
        <f t="shared" ref="E20:F20" si="0">SUM(E18:E19)</f>
        <v>550</v>
      </c>
      <c r="F20" s="266">
        <f t="shared" si="0"/>
        <v>1250</v>
      </c>
      <c r="G20" s="255" t="s">
        <v>124</v>
      </c>
    </row>
    <row r="21" spans="1:7" ht="24.75" thickBot="1">
      <c r="F21" s="262"/>
    </row>
    <row r="22" spans="1:7" ht="24.75" thickBot="1">
      <c r="C22" s="256" t="s">
        <v>125</v>
      </c>
      <c r="D22" s="261" t="s">
        <v>122</v>
      </c>
      <c r="E22" s="261" t="s">
        <v>118</v>
      </c>
      <c r="F22" s="205" t="s">
        <v>121</v>
      </c>
    </row>
    <row r="23" spans="1:7">
      <c r="C23" s="257" t="s">
        <v>119</v>
      </c>
      <c r="D23" s="263">
        <f>$F18*D$20/$F$20</f>
        <v>448</v>
      </c>
      <c r="E23" s="263">
        <f>$F18*E$20/$F$20</f>
        <v>352</v>
      </c>
      <c r="F23" s="264">
        <f>SUM(D23:E23)</f>
        <v>800</v>
      </c>
    </row>
    <row r="24" spans="1:7" ht="24.75" thickBot="1">
      <c r="C24" s="258" t="s">
        <v>120</v>
      </c>
      <c r="D24" s="263">
        <f>$F19*D$20/$F$20</f>
        <v>252</v>
      </c>
      <c r="E24" s="263">
        <f>$F19*E$20/$F$20</f>
        <v>198</v>
      </c>
      <c r="F24" s="264">
        <f>SUM(D24:E24)</f>
        <v>450</v>
      </c>
    </row>
    <row r="25" spans="1:7" ht="24.75" thickBot="1">
      <c r="C25" s="259" t="s">
        <v>121</v>
      </c>
      <c r="D25" s="266">
        <f>SUM(D23:D24)</f>
        <v>700</v>
      </c>
      <c r="E25" s="266">
        <f t="shared" ref="E25" si="1">SUM(E23:E24)</f>
        <v>550</v>
      </c>
      <c r="F25" s="266">
        <f t="shared" ref="F25" si="2">SUM(F23:F24)</f>
        <v>1250</v>
      </c>
      <c r="G25" s="255" t="s">
        <v>124</v>
      </c>
    </row>
    <row r="27" spans="1:7" ht="24.75" thickBot="1">
      <c r="A27" s="164" t="s">
        <v>127</v>
      </c>
      <c r="B27" s="13"/>
      <c r="C27" s="243"/>
      <c r="D27" s="243"/>
      <c r="E27" s="243"/>
    </row>
    <row r="28" spans="1:7" ht="24.75" thickBot="1">
      <c r="A28" s="164" t="s">
        <v>129</v>
      </c>
      <c r="B28" s="13"/>
      <c r="C28" s="256" t="s">
        <v>123</v>
      </c>
      <c r="D28" s="261" t="s">
        <v>122</v>
      </c>
      <c r="E28" s="261" t="s">
        <v>118</v>
      </c>
      <c r="F28" s="260" t="s">
        <v>121</v>
      </c>
    </row>
    <row r="29" spans="1:7">
      <c r="B29" s="13"/>
      <c r="C29" s="257" t="s">
        <v>119</v>
      </c>
      <c r="D29" s="263">
        <v>430</v>
      </c>
      <c r="E29" s="263">
        <v>370</v>
      </c>
      <c r="F29" s="264">
        <f>SUM(D29:E29)</f>
        <v>800</v>
      </c>
    </row>
    <row r="30" spans="1:7" ht="24.75" thickBot="1">
      <c r="B30" s="13"/>
      <c r="C30" s="258" t="s">
        <v>120</v>
      </c>
      <c r="D30" s="265">
        <v>270</v>
      </c>
      <c r="E30" s="265">
        <v>180</v>
      </c>
      <c r="F30" s="264">
        <f>SUM(D30:E30)</f>
        <v>450</v>
      </c>
    </row>
    <row r="31" spans="1:7" ht="24.75" thickBot="1">
      <c r="C31" s="259" t="s">
        <v>121</v>
      </c>
      <c r="D31" s="266">
        <f>SUM(D29:D30)</f>
        <v>700</v>
      </c>
      <c r="E31" s="266">
        <f t="shared" ref="E31" si="3">SUM(E29:E30)</f>
        <v>550</v>
      </c>
      <c r="F31" s="266">
        <f t="shared" ref="F31" si="4">SUM(F29:F30)</f>
        <v>1250</v>
      </c>
      <c r="G31" s="255" t="s">
        <v>124</v>
      </c>
    </row>
    <row r="32" spans="1:7" ht="24.75" thickBot="1">
      <c r="F32" s="262"/>
    </row>
    <row r="33" spans="1:7" ht="24.75" thickBot="1">
      <c r="C33" s="256" t="s">
        <v>125</v>
      </c>
      <c r="D33" s="261" t="s">
        <v>122</v>
      </c>
      <c r="E33" s="261" t="s">
        <v>118</v>
      </c>
      <c r="F33" s="205" t="s">
        <v>121</v>
      </c>
    </row>
    <row r="34" spans="1:7">
      <c r="C34" s="257" t="s">
        <v>119</v>
      </c>
      <c r="D34" s="263">
        <f>$F29*D$20/$F$20</f>
        <v>448</v>
      </c>
      <c r="E34" s="263">
        <f>$F29*E$20/$F$20</f>
        <v>352</v>
      </c>
      <c r="F34" s="264">
        <f>SUM(D34:E34)</f>
        <v>800</v>
      </c>
    </row>
    <row r="35" spans="1:7" ht="24.75" thickBot="1">
      <c r="C35" s="258" t="s">
        <v>120</v>
      </c>
      <c r="D35" s="263">
        <f>$F30*D$20/$F$20</f>
        <v>252</v>
      </c>
      <c r="E35" s="263">
        <f>$F30*E$20/$F$20</f>
        <v>198</v>
      </c>
      <c r="F35" s="264">
        <f>SUM(D35:E35)</f>
        <v>450</v>
      </c>
    </row>
    <row r="36" spans="1:7" ht="24.75" thickBot="1">
      <c r="C36" s="259" t="s">
        <v>121</v>
      </c>
      <c r="D36" s="266">
        <f>SUM(D34:D35)</f>
        <v>700</v>
      </c>
      <c r="E36" s="266">
        <f t="shared" ref="E36" si="5">SUM(E34:E35)</f>
        <v>550</v>
      </c>
      <c r="F36" s="266">
        <f t="shared" ref="F36" si="6">SUM(F34:F35)</f>
        <v>1250</v>
      </c>
      <c r="G36" s="255" t="s">
        <v>124</v>
      </c>
    </row>
    <row r="37" spans="1:7" ht="24.75" thickBot="1"/>
    <row r="38" spans="1:7" ht="24.75" thickBot="1">
      <c r="C38" s="256" t="s">
        <v>128</v>
      </c>
      <c r="D38" s="261" t="s">
        <v>122</v>
      </c>
      <c r="E38" s="261" t="s">
        <v>118</v>
      </c>
    </row>
    <row r="39" spans="1:7">
      <c r="C39" s="257" t="s">
        <v>119</v>
      </c>
      <c r="D39" s="267">
        <f>(D29-D34)^2/D34</f>
        <v>0.7232142857142857</v>
      </c>
      <c r="E39" s="267">
        <f>(E29-E34)^2/E34</f>
        <v>0.92045454545454541</v>
      </c>
    </row>
    <row r="40" spans="1:7" ht="24.75" thickBot="1">
      <c r="C40" s="258" t="s">
        <v>120</v>
      </c>
      <c r="D40" s="267">
        <f>(D30-D35)^2/D35</f>
        <v>1.2857142857142858</v>
      </c>
      <c r="E40" s="267">
        <f>(E30-E35)^2/E35</f>
        <v>1.6363636363636365</v>
      </c>
    </row>
    <row r="41" spans="1:7" ht="27" thickBot="1">
      <c r="C41" s="259" t="s">
        <v>130</v>
      </c>
      <c r="D41" s="548">
        <f>SUM(D39:E40)</f>
        <v>4.5657467532467537</v>
      </c>
      <c r="E41" s="549"/>
    </row>
    <row r="43" spans="1:7" ht="24.75" thickBot="1"/>
    <row r="44" spans="1:7" ht="24.75" thickBot="1">
      <c r="A44" s="164" t="s">
        <v>133</v>
      </c>
      <c r="C44" s="256" t="s">
        <v>128</v>
      </c>
      <c r="D44" s="261" t="s">
        <v>122</v>
      </c>
      <c r="E44" s="261" t="s">
        <v>118</v>
      </c>
    </row>
    <row r="45" spans="1:7">
      <c r="C45" s="257" t="s">
        <v>119</v>
      </c>
      <c r="D45" s="267">
        <f>(D29-D34)^2/D34</f>
        <v>0.7232142857142857</v>
      </c>
      <c r="E45" s="267">
        <f>(E29-E34)^2/E34</f>
        <v>0.92045454545454541</v>
      </c>
    </row>
    <row r="46" spans="1:7" ht="24.75" thickBot="1">
      <c r="C46" s="258" t="s">
        <v>120</v>
      </c>
      <c r="D46" s="267">
        <f>(D30-D35)^2/D35</f>
        <v>1.2857142857142858</v>
      </c>
      <c r="E46" s="267">
        <f>(E30-E35)^2/E35</f>
        <v>1.6363636363636365</v>
      </c>
    </row>
    <row r="47" spans="1:7" ht="27" thickBot="1">
      <c r="C47" s="204" t="s">
        <v>130</v>
      </c>
      <c r="D47" s="550">
        <f>SUM(D45:E46)</f>
        <v>4.5657467532467537</v>
      </c>
      <c r="E47" s="551"/>
    </row>
    <row r="48" spans="1:7" ht="24.75" thickBot="1">
      <c r="C48" s="203" t="s">
        <v>71</v>
      </c>
      <c r="D48" s="552">
        <v>1</v>
      </c>
      <c r="E48" s="533"/>
    </row>
    <row r="49" spans="3:5" ht="24.75" thickBot="1">
      <c r="C49" s="203" t="s">
        <v>132</v>
      </c>
      <c r="D49" s="553">
        <f>_xlfn.CHISQ.DIST.RT(D47,D48)</f>
        <v>3.2617451282243595E-2</v>
      </c>
      <c r="E49" s="554"/>
    </row>
  </sheetData>
  <mergeCells count="4">
    <mergeCell ref="D41:E41"/>
    <mergeCell ref="D47:E47"/>
    <mergeCell ref="D48:E48"/>
    <mergeCell ref="D49:E49"/>
  </mergeCells>
  <phoneticPr fontId="1"/>
  <pageMargins left="0.7" right="0.7" top="0.75" bottom="0.75" header="0.3" footer="0.3"/>
  <pageSetup paperSize="9" orientation="portrait" horizontalDpi="90" verticalDpi="9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D39F8-3EE1-4AD6-B8FF-12C3CF29D5AE}">
  <dimension ref="A2:K132"/>
  <sheetViews>
    <sheetView zoomScale="90" zoomScaleNormal="90" workbookViewId="0"/>
  </sheetViews>
  <sheetFormatPr defaultRowHeight="18.75"/>
  <cols>
    <col min="1" max="1" width="11.625" customWidth="1"/>
    <col min="5" max="5" width="18.875" style="5" customWidth="1"/>
    <col min="6" max="7" width="10.5" customWidth="1"/>
    <col min="8" max="8" width="9.75" style="291" customWidth="1"/>
    <col min="9" max="11" width="10.5" customWidth="1"/>
  </cols>
  <sheetData>
    <row r="2" spans="1:4" ht="24.75" thickBot="1">
      <c r="A2" s="164" t="s">
        <v>135</v>
      </c>
    </row>
    <row r="3" spans="1:4" ht="20.25" thickBot="1">
      <c r="B3" s="305" t="s">
        <v>134</v>
      </c>
      <c r="C3" s="305" t="s">
        <v>21</v>
      </c>
      <c r="D3" s="304" t="s">
        <v>22</v>
      </c>
    </row>
    <row r="4" spans="1:4" ht="19.5">
      <c r="B4" s="270">
        <v>1</v>
      </c>
      <c r="C4" s="271">
        <v>4</v>
      </c>
      <c r="D4" s="272">
        <v>4</v>
      </c>
    </row>
    <row r="5" spans="1:4" ht="19.5">
      <c r="B5" s="273">
        <v>2</v>
      </c>
      <c r="C5" s="274">
        <v>2</v>
      </c>
      <c r="D5" s="275">
        <v>3</v>
      </c>
    </row>
    <row r="6" spans="1:4" ht="19.5">
      <c r="B6" s="273">
        <v>3</v>
      </c>
      <c r="C6" s="274">
        <v>5</v>
      </c>
      <c r="D6" s="275">
        <v>2</v>
      </c>
    </row>
    <row r="7" spans="1:4" ht="19.5">
      <c r="B7" s="273">
        <v>4</v>
      </c>
      <c r="C7" s="274">
        <v>4</v>
      </c>
      <c r="D7" s="275">
        <v>3</v>
      </c>
    </row>
    <row r="8" spans="1:4" ht="19.5">
      <c r="B8" s="273">
        <v>5</v>
      </c>
      <c r="C8" s="274">
        <v>2</v>
      </c>
      <c r="D8" s="275">
        <v>4</v>
      </c>
    </row>
    <row r="9" spans="1:4" ht="19.5">
      <c r="B9" s="273">
        <v>6</v>
      </c>
      <c r="C9" s="274">
        <v>3</v>
      </c>
      <c r="D9" s="275">
        <v>4</v>
      </c>
    </row>
    <row r="10" spans="1:4" ht="19.5">
      <c r="B10" s="273">
        <v>7</v>
      </c>
      <c r="C10" s="274">
        <v>4</v>
      </c>
      <c r="D10" s="275">
        <v>3</v>
      </c>
    </row>
    <row r="11" spans="1:4" ht="19.5">
      <c r="B11" s="273">
        <v>8</v>
      </c>
      <c r="C11" s="274">
        <v>1</v>
      </c>
      <c r="D11" s="275">
        <v>1</v>
      </c>
    </row>
    <row r="12" spans="1:4" ht="19.5">
      <c r="B12" s="273">
        <v>9</v>
      </c>
      <c r="C12" s="274">
        <v>5</v>
      </c>
      <c r="D12" s="275">
        <v>2</v>
      </c>
    </row>
    <row r="13" spans="1:4" ht="19.5">
      <c r="B13" s="273">
        <v>10</v>
      </c>
      <c r="C13" s="274">
        <v>3</v>
      </c>
      <c r="D13" s="275">
        <v>5</v>
      </c>
    </row>
    <row r="14" spans="1:4" ht="19.5">
      <c r="B14" s="273">
        <v>11</v>
      </c>
      <c r="C14" s="274">
        <v>1</v>
      </c>
      <c r="D14" s="275">
        <v>3</v>
      </c>
    </row>
    <row r="15" spans="1:4" ht="19.5">
      <c r="B15" s="273">
        <v>12</v>
      </c>
      <c r="C15" s="274">
        <v>3</v>
      </c>
      <c r="D15" s="275">
        <v>3</v>
      </c>
    </row>
    <row r="16" spans="1:4" ht="19.5">
      <c r="B16" s="273">
        <v>13</v>
      </c>
      <c r="C16" s="274">
        <v>4</v>
      </c>
      <c r="D16" s="275">
        <v>5</v>
      </c>
    </row>
    <row r="17" spans="2:4" ht="19.5">
      <c r="B17" s="273">
        <v>14</v>
      </c>
      <c r="C17" s="274">
        <v>2</v>
      </c>
      <c r="D17" s="275">
        <v>1</v>
      </c>
    </row>
    <row r="18" spans="2:4" ht="19.5">
      <c r="B18" s="273">
        <v>15</v>
      </c>
      <c r="C18" s="274">
        <v>4</v>
      </c>
      <c r="D18" s="275">
        <v>2</v>
      </c>
    </row>
    <row r="19" spans="2:4" ht="19.5">
      <c r="B19" s="273">
        <v>16</v>
      </c>
      <c r="C19" s="274">
        <v>5</v>
      </c>
      <c r="D19" s="275">
        <v>3</v>
      </c>
    </row>
    <row r="20" spans="2:4" ht="19.5">
      <c r="B20" s="273">
        <v>17</v>
      </c>
      <c r="C20" s="274">
        <v>1</v>
      </c>
      <c r="D20" s="275">
        <v>2</v>
      </c>
    </row>
    <row r="21" spans="2:4" ht="19.5">
      <c r="B21" s="273">
        <v>18</v>
      </c>
      <c r="C21" s="274">
        <v>3</v>
      </c>
      <c r="D21" s="275">
        <v>4</v>
      </c>
    </row>
    <row r="22" spans="2:4" ht="19.5">
      <c r="B22" s="273">
        <v>19</v>
      </c>
      <c r="C22" s="274">
        <v>5</v>
      </c>
      <c r="D22" s="275">
        <v>3</v>
      </c>
    </row>
    <row r="23" spans="2:4" ht="20.25" thickBot="1">
      <c r="B23" s="273">
        <v>20</v>
      </c>
      <c r="C23" s="274">
        <v>2</v>
      </c>
      <c r="D23" s="276">
        <v>2</v>
      </c>
    </row>
    <row r="24" spans="2:4" ht="19.5">
      <c r="B24" s="273">
        <v>21</v>
      </c>
      <c r="C24" s="274">
        <v>2</v>
      </c>
      <c r="D24" s="557"/>
    </row>
    <row r="25" spans="2:4" ht="19.5">
      <c r="B25" s="273">
        <v>22</v>
      </c>
      <c r="C25" s="274">
        <v>3</v>
      </c>
      <c r="D25" s="558"/>
    </row>
    <row r="26" spans="2:4" ht="19.5">
      <c r="B26" s="273">
        <v>23</v>
      </c>
      <c r="C26" s="274">
        <v>3</v>
      </c>
      <c r="D26" s="558"/>
    </row>
    <row r="27" spans="2:4" ht="19.5">
      <c r="B27" s="273">
        <v>24</v>
      </c>
      <c r="C27" s="274">
        <v>5</v>
      </c>
      <c r="D27" s="558"/>
    </row>
    <row r="28" spans="2:4" ht="19.5">
      <c r="B28" s="273">
        <v>25</v>
      </c>
      <c r="C28" s="274">
        <v>3</v>
      </c>
      <c r="D28" s="558"/>
    </row>
    <row r="29" spans="2:4" ht="19.5">
      <c r="B29" s="273">
        <v>26</v>
      </c>
      <c r="C29" s="274">
        <v>1</v>
      </c>
      <c r="D29" s="558"/>
    </row>
    <row r="30" spans="2:4" ht="19.5">
      <c r="B30" s="273">
        <v>27</v>
      </c>
      <c r="C30" s="274">
        <v>3</v>
      </c>
      <c r="D30" s="558"/>
    </row>
    <row r="31" spans="2:4" ht="19.5">
      <c r="B31" s="273">
        <v>28</v>
      </c>
      <c r="C31" s="274">
        <v>4</v>
      </c>
      <c r="D31" s="558"/>
    </row>
    <row r="32" spans="2:4" ht="19.5">
      <c r="B32" s="273">
        <v>29</v>
      </c>
      <c r="C32" s="274">
        <v>3</v>
      </c>
      <c r="D32" s="558"/>
    </row>
    <row r="33" spans="1:4" ht="20.25" thickBot="1">
      <c r="B33" s="333">
        <v>30</v>
      </c>
      <c r="C33" s="280">
        <v>4</v>
      </c>
      <c r="D33" s="559"/>
    </row>
    <row r="35" spans="1:4" ht="24.75" thickBot="1">
      <c r="A35" s="164" t="s">
        <v>136</v>
      </c>
    </row>
    <row r="36" spans="1:4" ht="24.75" thickBot="1">
      <c r="B36" s="324"/>
      <c r="C36" s="325" t="s">
        <v>21</v>
      </c>
      <c r="D36" s="326" t="s">
        <v>22</v>
      </c>
    </row>
    <row r="37" spans="1:4" ht="24">
      <c r="B37" s="327">
        <v>1</v>
      </c>
      <c r="C37" s="328">
        <v>4</v>
      </c>
      <c r="D37" s="327">
        <v>2</v>
      </c>
    </row>
    <row r="38" spans="1:4" ht="24">
      <c r="B38" s="329">
        <v>2</v>
      </c>
      <c r="C38" s="330">
        <v>5</v>
      </c>
      <c r="D38" s="329">
        <v>5</v>
      </c>
    </row>
    <row r="39" spans="1:4" ht="24">
      <c r="B39" s="329">
        <v>3</v>
      </c>
      <c r="C39" s="330">
        <v>9</v>
      </c>
      <c r="D39" s="329">
        <v>7</v>
      </c>
    </row>
    <row r="40" spans="1:4" ht="24">
      <c r="B40" s="329">
        <v>4</v>
      </c>
      <c r="C40" s="330">
        <v>7</v>
      </c>
      <c r="D40" s="329">
        <v>4</v>
      </c>
    </row>
    <row r="41" spans="1:4" ht="24.75" thickBot="1">
      <c r="B41" s="331">
        <v>5</v>
      </c>
      <c r="C41" s="332">
        <v>5</v>
      </c>
      <c r="D41" s="331">
        <v>2</v>
      </c>
    </row>
    <row r="49" spans="1:11" ht="24.75" thickBot="1">
      <c r="A49" s="164" t="s">
        <v>137</v>
      </c>
    </row>
    <row r="50" spans="1:11" ht="20.25" thickBot="1">
      <c r="E50" s="111"/>
      <c r="F50" s="560" t="s">
        <v>21</v>
      </c>
      <c r="G50" s="561"/>
      <c r="H50" s="562"/>
      <c r="I50" s="560" t="s">
        <v>22</v>
      </c>
      <c r="J50" s="561"/>
      <c r="K50" s="562"/>
    </row>
    <row r="51" spans="1:11" s="5" customFormat="1" ht="20.25" thickBot="1">
      <c r="E51" s="305" t="s">
        <v>134</v>
      </c>
      <c r="F51" s="112" t="s">
        <v>34</v>
      </c>
      <c r="G51" s="34" t="s">
        <v>35</v>
      </c>
      <c r="H51" s="177" t="s">
        <v>138</v>
      </c>
      <c r="I51" s="33" t="s">
        <v>34</v>
      </c>
      <c r="J51" s="34" t="s">
        <v>35</v>
      </c>
      <c r="K51" s="113" t="s">
        <v>138</v>
      </c>
    </row>
    <row r="52" spans="1:11" ht="19.149999999999999" customHeight="1">
      <c r="E52" s="271">
        <v>1</v>
      </c>
      <c r="F52" s="296">
        <v>4</v>
      </c>
      <c r="G52" s="306">
        <f>F52-F$83</f>
        <v>0.8666666666666667</v>
      </c>
      <c r="H52" s="307">
        <f>G52^2</f>
        <v>0.75111111111111117</v>
      </c>
      <c r="I52" s="294">
        <v>4</v>
      </c>
      <c r="J52" s="306">
        <f>I52-I$83</f>
        <v>1.0499999999999998</v>
      </c>
      <c r="K52" s="318">
        <f>J52^2</f>
        <v>1.1024999999999996</v>
      </c>
    </row>
    <row r="53" spans="1:11" ht="19.5">
      <c r="E53" s="274">
        <v>2</v>
      </c>
      <c r="F53" s="290">
        <v>2</v>
      </c>
      <c r="G53" s="292">
        <f t="shared" ref="G53:G81" si="0">F53-F$83</f>
        <v>-1.1333333333333333</v>
      </c>
      <c r="H53" s="308">
        <f t="shared" ref="H53:H81" si="1">G53^2</f>
        <v>1.2844444444444443</v>
      </c>
      <c r="I53" s="293">
        <v>3</v>
      </c>
      <c r="J53" s="292">
        <f t="shared" ref="J53:J71" si="2">I53-I$83</f>
        <v>4.9999999999999822E-2</v>
      </c>
      <c r="K53" s="319">
        <f t="shared" ref="K53:K71" si="3">J53^2</f>
        <v>2.4999999999999823E-3</v>
      </c>
    </row>
    <row r="54" spans="1:11" ht="19.5">
      <c r="E54" s="274">
        <v>3</v>
      </c>
      <c r="F54" s="290">
        <v>5</v>
      </c>
      <c r="G54" s="292">
        <f t="shared" si="0"/>
        <v>1.8666666666666667</v>
      </c>
      <c r="H54" s="308">
        <f t="shared" si="1"/>
        <v>3.4844444444444447</v>
      </c>
      <c r="I54" s="293">
        <v>2</v>
      </c>
      <c r="J54" s="292">
        <f t="shared" si="2"/>
        <v>-0.95000000000000018</v>
      </c>
      <c r="K54" s="319">
        <f t="shared" si="3"/>
        <v>0.9025000000000003</v>
      </c>
    </row>
    <row r="55" spans="1:11" ht="19.5">
      <c r="E55" s="274">
        <v>4</v>
      </c>
      <c r="F55" s="290">
        <v>4</v>
      </c>
      <c r="G55" s="292">
        <f t="shared" si="0"/>
        <v>0.8666666666666667</v>
      </c>
      <c r="H55" s="308">
        <f t="shared" si="1"/>
        <v>0.75111111111111117</v>
      </c>
      <c r="I55" s="293">
        <v>3</v>
      </c>
      <c r="J55" s="292">
        <f t="shared" si="2"/>
        <v>4.9999999999999822E-2</v>
      </c>
      <c r="K55" s="319">
        <f t="shared" si="3"/>
        <v>2.4999999999999823E-3</v>
      </c>
    </row>
    <row r="56" spans="1:11" ht="19.5">
      <c r="E56" s="274">
        <v>5</v>
      </c>
      <c r="F56" s="290">
        <v>2</v>
      </c>
      <c r="G56" s="292">
        <f t="shared" si="0"/>
        <v>-1.1333333333333333</v>
      </c>
      <c r="H56" s="308">
        <f t="shared" si="1"/>
        <v>1.2844444444444443</v>
      </c>
      <c r="I56" s="293">
        <v>4</v>
      </c>
      <c r="J56" s="292">
        <f t="shared" si="2"/>
        <v>1.0499999999999998</v>
      </c>
      <c r="K56" s="319">
        <f t="shared" si="3"/>
        <v>1.1024999999999996</v>
      </c>
    </row>
    <row r="57" spans="1:11" ht="19.5">
      <c r="E57" s="274">
        <v>6</v>
      </c>
      <c r="F57" s="290">
        <v>3</v>
      </c>
      <c r="G57" s="292">
        <f t="shared" si="0"/>
        <v>-0.1333333333333333</v>
      </c>
      <c r="H57" s="308">
        <f t="shared" si="1"/>
        <v>1.7777777777777771E-2</v>
      </c>
      <c r="I57" s="293">
        <v>4</v>
      </c>
      <c r="J57" s="292">
        <f t="shared" si="2"/>
        <v>1.0499999999999998</v>
      </c>
      <c r="K57" s="319">
        <f t="shared" si="3"/>
        <v>1.1024999999999996</v>
      </c>
    </row>
    <row r="58" spans="1:11" ht="19.5">
      <c r="E58" s="274">
        <v>7</v>
      </c>
      <c r="F58" s="290">
        <v>4</v>
      </c>
      <c r="G58" s="292">
        <f t="shared" si="0"/>
        <v>0.8666666666666667</v>
      </c>
      <c r="H58" s="308">
        <f t="shared" si="1"/>
        <v>0.75111111111111117</v>
      </c>
      <c r="I58" s="293">
        <v>3</v>
      </c>
      <c r="J58" s="292">
        <f t="shared" si="2"/>
        <v>4.9999999999999822E-2</v>
      </c>
      <c r="K58" s="319">
        <f t="shared" si="3"/>
        <v>2.4999999999999823E-3</v>
      </c>
    </row>
    <row r="59" spans="1:11" ht="19.5">
      <c r="E59" s="274">
        <v>8</v>
      </c>
      <c r="F59" s="290">
        <v>1</v>
      </c>
      <c r="G59" s="292">
        <f t="shared" si="0"/>
        <v>-2.1333333333333333</v>
      </c>
      <c r="H59" s="308">
        <f t="shared" si="1"/>
        <v>4.5511111111111111</v>
      </c>
      <c r="I59" s="293">
        <v>1</v>
      </c>
      <c r="J59" s="292">
        <f t="shared" si="2"/>
        <v>-1.9500000000000002</v>
      </c>
      <c r="K59" s="319">
        <f t="shared" si="3"/>
        <v>3.8025000000000007</v>
      </c>
    </row>
    <row r="60" spans="1:11" ht="19.5">
      <c r="E60" s="274">
        <v>9</v>
      </c>
      <c r="F60" s="290">
        <v>5</v>
      </c>
      <c r="G60" s="292">
        <f t="shared" si="0"/>
        <v>1.8666666666666667</v>
      </c>
      <c r="H60" s="308">
        <f t="shared" si="1"/>
        <v>3.4844444444444447</v>
      </c>
      <c r="I60" s="293">
        <v>2</v>
      </c>
      <c r="J60" s="292">
        <f t="shared" si="2"/>
        <v>-0.95000000000000018</v>
      </c>
      <c r="K60" s="319">
        <f t="shared" si="3"/>
        <v>0.9025000000000003</v>
      </c>
    </row>
    <row r="61" spans="1:11" ht="19.5">
      <c r="E61" s="274">
        <v>10</v>
      </c>
      <c r="F61" s="290">
        <v>3</v>
      </c>
      <c r="G61" s="292">
        <f t="shared" si="0"/>
        <v>-0.1333333333333333</v>
      </c>
      <c r="H61" s="308">
        <f t="shared" si="1"/>
        <v>1.7777777777777771E-2</v>
      </c>
      <c r="I61" s="293">
        <v>5</v>
      </c>
      <c r="J61" s="292">
        <f t="shared" si="2"/>
        <v>2.0499999999999998</v>
      </c>
      <c r="K61" s="319">
        <f t="shared" si="3"/>
        <v>4.2024999999999997</v>
      </c>
    </row>
    <row r="62" spans="1:11" ht="19.5">
      <c r="E62" s="274">
        <v>11</v>
      </c>
      <c r="F62" s="290">
        <v>1</v>
      </c>
      <c r="G62" s="292">
        <f t="shared" si="0"/>
        <v>-2.1333333333333333</v>
      </c>
      <c r="H62" s="308">
        <f t="shared" si="1"/>
        <v>4.5511111111111111</v>
      </c>
      <c r="I62" s="293">
        <v>3</v>
      </c>
      <c r="J62" s="292">
        <f t="shared" si="2"/>
        <v>4.9999999999999822E-2</v>
      </c>
      <c r="K62" s="319">
        <f t="shared" si="3"/>
        <v>2.4999999999999823E-3</v>
      </c>
    </row>
    <row r="63" spans="1:11" ht="19.5">
      <c r="E63" s="274">
        <v>12</v>
      </c>
      <c r="F63" s="290">
        <v>3</v>
      </c>
      <c r="G63" s="292">
        <f t="shared" si="0"/>
        <v>-0.1333333333333333</v>
      </c>
      <c r="H63" s="308">
        <f t="shared" si="1"/>
        <v>1.7777777777777771E-2</v>
      </c>
      <c r="I63" s="293">
        <v>3</v>
      </c>
      <c r="J63" s="292">
        <f t="shared" si="2"/>
        <v>4.9999999999999822E-2</v>
      </c>
      <c r="K63" s="319">
        <f t="shared" si="3"/>
        <v>2.4999999999999823E-3</v>
      </c>
    </row>
    <row r="64" spans="1:11" ht="19.5">
      <c r="E64" s="274">
        <v>13</v>
      </c>
      <c r="F64" s="290">
        <v>4</v>
      </c>
      <c r="G64" s="292">
        <f t="shared" si="0"/>
        <v>0.8666666666666667</v>
      </c>
      <c r="H64" s="308">
        <f t="shared" si="1"/>
        <v>0.75111111111111117</v>
      </c>
      <c r="I64" s="293">
        <v>5</v>
      </c>
      <c r="J64" s="292">
        <f t="shared" si="2"/>
        <v>2.0499999999999998</v>
      </c>
      <c r="K64" s="319">
        <f t="shared" si="3"/>
        <v>4.2024999999999997</v>
      </c>
    </row>
    <row r="65" spans="5:11" ht="19.5">
      <c r="E65" s="274">
        <v>14</v>
      </c>
      <c r="F65" s="290">
        <v>2</v>
      </c>
      <c r="G65" s="292">
        <f t="shared" si="0"/>
        <v>-1.1333333333333333</v>
      </c>
      <c r="H65" s="308">
        <f t="shared" si="1"/>
        <v>1.2844444444444443</v>
      </c>
      <c r="I65" s="293">
        <v>1</v>
      </c>
      <c r="J65" s="292">
        <f t="shared" si="2"/>
        <v>-1.9500000000000002</v>
      </c>
      <c r="K65" s="319">
        <f t="shared" si="3"/>
        <v>3.8025000000000007</v>
      </c>
    </row>
    <row r="66" spans="5:11" ht="19.5">
      <c r="E66" s="274">
        <v>15</v>
      </c>
      <c r="F66" s="290">
        <v>4</v>
      </c>
      <c r="G66" s="292">
        <f t="shared" si="0"/>
        <v>0.8666666666666667</v>
      </c>
      <c r="H66" s="308">
        <f t="shared" si="1"/>
        <v>0.75111111111111117</v>
      </c>
      <c r="I66" s="293">
        <v>2</v>
      </c>
      <c r="J66" s="292">
        <f t="shared" si="2"/>
        <v>-0.95000000000000018</v>
      </c>
      <c r="K66" s="319">
        <f t="shared" si="3"/>
        <v>0.9025000000000003</v>
      </c>
    </row>
    <row r="67" spans="5:11" ht="19.5">
      <c r="E67" s="274">
        <v>16</v>
      </c>
      <c r="F67" s="290">
        <v>5</v>
      </c>
      <c r="G67" s="292">
        <f t="shared" si="0"/>
        <v>1.8666666666666667</v>
      </c>
      <c r="H67" s="308">
        <f t="shared" si="1"/>
        <v>3.4844444444444447</v>
      </c>
      <c r="I67" s="293">
        <v>3</v>
      </c>
      <c r="J67" s="292">
        <f t="shared" si="2"/>
        <v>4.9999999999999822E-2</v>
      </c>
      <c r="K67" s="319">
        <f t="shared" si="3"/>
        <v>2.4999999999999823E-3</v>
      </c>
    </row>
    <row r="68" spans="5:11" ht="19.5">
      <c r="E68" s="274">
        <v>17</v>
      </c>
      <c r="F68" s="290">
        <v>1</v>
      </c>
      <c r="G68" s="292">
        <f t="shared" si="0"/>
        <v>-2.1333333333333333</v>
      </c>
      <c r="H68" s="308">
        <f t="shared" si="1"/>
        <v>4.5511111111111111</v>
      </c>
      <c r="I68" s="293">
        <v>2</v>
      </c>
      <c r="J68" s="292">
        <f t="shared" si="2"/>
        <v>-0.95000000000000018</v>
      </c>
      <c r="K68" s="319">
        <f t="shared" si="3"/>
        <v>0.9025000000000003</v>
      </c>
    </row>
    <row r="69" spans="5:11" ht="19.5">
      <c r="E69" s="274">
        <v>18</v>
      </c>
      <c r="F69" s="290">
        <v>3</v>
      </c>
      <c r="G69" s="292">
        <f t="shared" si="0"/>
        <v>-0.1333333333333333</v>
      </c>
      <c r="H69" s="308">
        <f t="shared" si="1"/>
        <v>1.7777777777777771E-2</v>
      </c>
      <c r="I69" s="293">
        <v>4</v>
      </c>
      <c r="J69" s="292">
        <f t="shared" si="2"/>
        <v>1.0499999999999998</v>
      </c>
      <c r="K69" s="319">
        <f t="shared" si="3"/>
        <v>1.1024999999999996</v>
      </c>
    </row>
    <row r="70" spans="5:11" ht="19.5">
      <c r="E70" s="274">
        <v>19</v>
      </c>
      <c r="F70" s="290">
        <v>5</v>
      </c>
      <c r="G70" s="292">
        <f t="shared" si="0"/>
        <v>1.8666666666666667</v>
      </c>
      <c r="H70" s="308">
        <f t="shared" si="1"/>
        <v>3.4844444444444447</v>
      </c>
      <c r="I70" s="293">
        <v>3</v>
      </c>
      <c r="J70" s="292">
        <f t="shared" si="2"/>
        <v>4.9999999999999822E-2</v>
      </c>
      <c r="K70" s="319">
        <f t="shared" si="3"/>
        <v>2.4999999999999823E-3</v>
      </c>
    </row>
    <row r="71" spans="5:11" ht="19.5">
      <c r="E71" s="274">
        <v>20</v>
      </c>
      <c r="F71" s="290">
        <v>2</v>
      </c>
      <c r="G71" s="292">
        <f t="shared" si="0"/>
        <v>-1.1333333333333333</v>
      </c>
      <c r="H71" s="308">
        <f t="shared" si="1"/>
        <v>1.2844444444444443</v>
      </c>
      <c r="I71" s="293">
        <v>2</v>
      </c>
      <c r="J71" s="292">
        <f t="shared" si="2"/>
        <v>-0.95000000000000018</v>
      </c>
      <c r="K71" s="319">
        <f t="shared" si="3"/>
        <v>0.9025000000000003</v>
      </c>
    </row>
    <row r="72" spans="5:11" ht="19.5">
      <c r="E72" s="274">
        <v>21</v>
      </c>
      <c r="F72" s="290">
        <v>2</v>
      </c>
      <c r="G72" s="292">
        <f t="shared" si="0"/>
        <v>-1.1333333333333333</v>
      </c>
      <c r="H72" s="308">
        <f t="shared" si="1"/>
        <v>1.2844444444444443</v>
      </c>
      <c r="I72" s="569"/>
      <c r="J72" s="566"/>
      <c r="K72" s="563"/>
    </row>
    <row r="73" spans="5:11" ht="19.5">
      <c r="E73" s="274">
        <v>22</v>
      </c>
      <c r="F73" s="290">
        <v>3</v>
      </c>
      <c r="G73" s="292">
        <f t="shared" si="0"/>
        <v>-0.1333333333333333</v>
      </c>
      <c r="H73" s="308">
        <f t="shared" si="1"/>
        <v>1.7777777777777771E-2</v>
      </c>
      <c r="I73" s="570"/>
      <c r="J73" s="567"/>
      <c r="K73" s="564"/>
    </row>
    <row r="74" spans="5:11" ht="19.5">
      <c r="E74" s="274">
        <v>23</v>
      </c>
      <c r="F74" s="290">
        <v>3</v>
      </c>
      <c r="G74" s="292">
        <f t="shared" si="0"/>
        <v>-0.1333333333333333</v>
      </c>
      <c r="H74" s="308">
        <f t="shared" si="1"/>
        <v>1.7777777777777771E-2</v>
      </c>
      <c r="I74" s="570"/>
      <c r="J74" s="567"/>
      <c r="K74" s="564"/>
    </row>
    <row r="75" spans="5:11" ht="19.5">
      <c r="E75" s="274">
        <v>24</v>
      </c>
      <c r="F75" s="290">
        <v>5</v>
      </c>
      <c r="G75" s="292">
        <f t="shared" si="0"/>
        <v>1.8666666666666667</v>
      </c>
      <c r="H75" s="308">
        <f t="shared" si="1"/>
        <v>3.4844444444444447</v>
      </c>
      <c r="I75" s="570"/>
      <c r="J75" s="567"/>
      <c r="K75" s="564"/>
    </row>
    <row r="76" spans="5:11" ht="19.5">
      <c r="E76" s="274">
        <v>25</v>
      </c>
      <c r="F76" s="290">
        <v>3</v>
      </c>
      <c r="G76" s="292">
        <f t="shared" si="0"/>
        <v>-0.1333333333333333</v>
      </c>
      <c r="H76" s="308">
        <f t="shared" si="1"/>
        <v>1.7777777777777771E-2</v>
      </c>
      <c r="I76" s="570"/>
      <c r="J76" s="567"/>
      <c r="K76" s="564"/>
    </row>
    <row r="77" spans="5:11" ht="19.5">
      <c r="E77" s="274">
        <v>26</v>
      </c>
      <c r="F77" s="290">
        <v>1</v>
      </c>
      <c r="G77" s="292">
        <f t="shared" si="0"/>
        <v>-2.1333333333333333</v>
      </c>
      <c r="H77" s="308">
        <f t="shared" si="1"/>
        <v>4.5511111111111111</v>
      </c>
      <c r="I77" s="570"/>
      <c r="J77" s="567"/>
      <c r="K77" s="564"/>
    </row>
    <row r="78" spans="5:11" ht="19.5">
      <c r="E78" s="274">
        <v>27</v>
      </c>
      <c r="F78" s="290">
        <v>3</v>
      </c>
      <c r="G78" s="292">
        <f t="shared" si="0"/>
        <v>-0.1333333333333333</v>
      </c>
      <c r="H78" s="308">
        <f t="shared" si="1"/>
        <v>1.7777777777777771E-2</v>
      </c>
      <c r="I78" s="570"/>
      <c r="J78" s="567"/>
      <c r="K78" s="564"/>
    </row>
    <row r="79" spans="5:11" ht="19.5">
      <c r="E79" s="274">
        <v>28</v>
      </c>
      <c r="F79" s="290">
        <v>4</v>
      </c>
      <c r="G79" s="292">
        <f t="shared" si="0"/>
        <v>0.8666666666666667</v>
      </c>
      <c r="H79" s="308">
        <f t="shared" si="1"/>
        <v>0.75111111111111117</v>
      </c>
      <c r="I79" s="570"/>
      <c r="J79" s="567"/>
      <c r="K79" s="564"/>
    </row>
    <row r="80" spans="5:11" ht="19.5">
      <c r="E80" s="274">
        <v>29</v>
      </c>
      <c r="F80" s="290">
        <v>3</v>
      </c>
      <c r="G80" s="292">
        <f t="shared" si="0"/>
        <v>-0.1333333333333333</v>
      </c>
      <c r="H80" s="308">
        <f t="shared" si="1"/>
        <v>1.7777777777777771E-2</v>
      </c>
      <c r="I80" s="570"/>
      <c r="J80" s="567"/>
      <c r="K80" s="564"/>
    </row>
    <row r="81" spans="1:11" ht="20.25" thickBot="1">
      <c r="E81" s="279">
        <v>30</v>
      </c>
      <c r="F81" s="297">
        <v>4</v>
      </c>
      <c r="G81" s="309">
        <f t="shared" si="0"/>
        <v>0.8666666666666667</v>
      </c>
      <c r="H81" s="310">
        <f t="shared" si="1"/>
        <v>0.75111111111111117</v>
      </c>
      <c r="I81" s="571"/>
      <c r="J81" s="568"/>
      <c r="K81" s="565"/>
    </row>
    <row r="82" spans="1:11" ht="20.25" thickBot="1">
      <c r="E82" s="268" t="s">
        <v>3</v>
      </c>
      <c r="F82" s="303">
        <f>COUNT(F52:F81)</f>
        <v>30</v>
      </c>
      <c r="G82" s="311"/>
      <c r="H82" s="312"/>
      <c r="I82" s="295">
        <f>COUNT(I52:I81)</f>
        <v>20</v>
      </c>
      <c r="J82" s="311"/>
      <c r="K82" s="320"/>
    </row>
    <row r="83" spans="1:11" ht="20.25" thickBot="1">
      <c r="E83" s="298" t="s">
        <v>38</v>
      </c>
      <c r="F83" s="299">
        <f>AVERAGE(F52:F81)</f>
        <v>3.1333333333333333</v>
      </c>
      <c r="G83" s="313"/>
      <c r="H83" s="314"/>
      <c r="I83" s="300">
        <f>AVERAGE(I52:I71)</f>
        <v>2.95</v>
      </c>
      <c r="J83" s="321"/>
      <c r="K83" s="322"/>
    </row>
    <row r="84" spans="1:11" ht="19.5" thickBot="1">
      <c r="E84" s="96" t="s">
        <v>139</v>
      </c>
      <c r="F84" s="152"/>
      <c r="G84" s="311"/>
      <c r="H84" s="315">
        <f>SUM(H52:H81)</f>
        <v>47.466666666666676</v>
      </c>
      <c r="I84" s="166"/>
      <c r="J84" s="311"/>
      <c r="K84" s="323">
        <f>SUM(K52:K81)</f>
        <v>24.950000000000003</v>
      </c>
    </row>
    <row r="85" spans="1:11" ht="20.25" thickBot="1">
      <c r="E85" s="97" t="s">
        <v>51</v>
      </c>
      <c r="F85" s="301"/>
      <c r="G85" s="316"/>
      <c r="H85" s="317">
        <f>H84/(F82-1)</f>
        <v>1.6367816091954026</v>
      </c>
      <c r="I85" s="302"/>
      <c r="J85" s="316"/>
      <c r="K85" s="317">
        <f>K84/(I82-1)</f>
        <v>1.3131578947368423</v>
      </c>
    </row>
    <row r="88" spans="1:11" ht="24.75" thickBot="1">
      <c r="A88" s="164" t="s">
        <v>140</v>
      </c>
    </row>
    <row r="89" spans="1:11" ht="20.25" thickBot="1">
      <c r="B89" s="305" t="s">
        <v>134</v>
      </c>
      <c r="C89" s="305" t="s">
        <v>21</v>
      </c>
      <c r="D89" s="304" t="s">
        <v>22</v>
      </c>
    </row>
    <row r="90" spans="1:11" ht="19.5">
      <c r="B90" s="270">
        <v>1</v>
      </c>
      <c r="C90" s="277">
        <v>4</v>
      </c>
      <c r="D90" s="277">
        <v>4</v>
      </c>
    </row>
    <row r="91" spans="1:11" ht="19.5">
      <c r="B91" s="273">
        <v>2</v>
      </c>
      <c r="C91" s="274">
        <v>2</v>
      </c>
      <c r="D91" s="274">
        <v>3</v>
      </c>
    </row>
    <row r="92" spans="1:11" ht="19.5">
      <c r="B92" s="273">
        <v>3</v>
      </c>
      <c r="C92" s="274">
        <v>5</v>
      </c>
      <c r="D92" s="274">
        <v>2</v>
      </c>
    </row>
    <row r="93" spans="1:11" ht="19.5">
      <c r="B93" s="273">
        <v>4</v>
      </c>
      <c r="C93" s="274">
        <v>4</v>
      </c>
      <c r="D93" s="274">
        <v>3</v>
      </c>
    </row>
    <row r="94" spans="1:11" ht="19.5">
      <c r="B94" s="273">
        <v>5</v>
      </c>
      <c r="C94" s="274">
        <v>2</v>
      </c>
      <c r="D94" s="274">
        <v>4</v>
      </c>
    </row>
    <row r="95" spans="1:11" ht="19.5">
      <c r="B95" s="273">
        <v>6</v>
      </c>
      <c r="C95" s="274">
        <v>3</v>
      </c>
      <c r="D95" s="274">
        <v>4</v>
      </c>
    </row>
    <row r="96" spans="1:11" ht="19.5">
      <c r="B96" s="273">
        <v>7</v>
      </c>
      <c r="C96" s="274">
        <v>4</v>
      </c>
      <c r="D96" s="274">
        <v>3</v>
      </c>
    </row>
    <row r="97" spans="2:4" ht="19.5">
      <c r="B97" s="273">
        <v>8</v>
      </c>
      <c r="C97" s="274">
        <v>1</v>
      </c>
      <c r="D97" s="274">
        <v>1</v>
      </c>
    </row>
    <row r="98" spans="2:4" ht="19.5">
      <c r="B98" s="273">
        <v>9</v>
      </c>
      <c r="C98" s="274">
        <v>5</v>
      </c>
      <c r="D98" s="274">
        <v>2</v>
      </c>
    </row>
    <row r="99" spans="2:4" ht="19.5">
      <c r="B99" s="273">
        <v>10</v>
      </c>
      <c r="C99" s="274">
        <v>3</v>
      </c>
      <c r="D99" s="274">
        <v>5</v>
      </c>
    </row>
    <row r="100" spans="2:4" ht="19.5">
      <c r="B100" s="273">
        <v>11</v>
      </c>
      <c r="C100" s="274">
        <v>1</v>
      </c>
      <c r="D100" s="274">
        <v>3</v>
      </c>
    </row>
    <row r="101" spans="2:4" ht="19.5">
      <c r="B101" s="273">
        <v>12</v>
      </c>
      <c r="C101" s="274">
        <v>3</v>
      </c>
      <c r="D101" s="274">
        <v>3</v>
      </c>
    </row>
    <row r="102" spans="2:4" ht="19.5">
      <c r="B102" s="273">
        <v>13</v>
      </c>
      <c r="C102" s="274">
        <v>4</v>
      </c>
      <c r="D102" s="274">
        <v>5</v>
      </c>
    </row>
    <row r="103" spans="2:4" ht="19.5">
      <c r="B103" s="273">
        <v>14</v>
      </c>
      <c r="C103" s="274">
        <v>2</v>
      </c>
      <c r="D103" s="274">
        <v>1</v>
      </c>
    </row>
    <row r="104" spans="2:4" ht="19.5">
      <c r="B104" s="273">
        <v>15</v>
      </c>
      <c r="C104" s="274">
        <v>4</v>
      </c>
      <c r="D104" s="274">
        <v>2</v>
      </c>
    </row>
    <row r="105" spans="2:4" ht="19.5">
      <c r="B105" s="273">
        <v>16</v>
      </c>
      <c r="C105" s="274">
        <v>5</v>
      </c>
      <c r="D105" s="274">
        <v>3</v>
      </c>
    </row>
    <row r="106" spans="2:4" ht="19.5">
      <c r="B106" s="273">
        <v>17</v>
      </c>
      <c r="C106" s="274">
        <v>1</v>
      </c>
      <c r="D106" s="274">
        <v>2</v>
      </c>
    </row>
    <row r="107" spans="2:4" ht="19.5">
      <c r="B107" s="273">
        <v>18</v>
      </c>
      <c r="C107" s="274">
        <v>3</v>
      </c>
      <c r="D107" s="274">
        <v>4</v>
      </c>
    </row>
    <row r="108" spans="2:4" ht="19.5">
      <c r="B108" s="273">
        <v>19</v>
      </c>
      <c r="C108" s="274">
        <v>5</v>
      </c>
      <c r="D108" s="274">
        <v>3</v>
      </c>
    </row>
    <row r="109" spans="2:4" ht="20.25" thickBot="1">
      <c r="B109" s="273">
        <v>20</v>
      </c>
      <c r="C109" s="274">
        <v>2</v>
      </c>
      <c r="D109" s="280">
        <v>2</v>
      </c>
    </row>
    <row r="110" spans="2:4" ht="19.5">
      <c r="B110" s="273">
        <v>21</v>
      </c>
      <c r="C110" s="274">
        <v>2</v>
      </c>
      <c r="D110" s="557"/>
    </row>
    <row r="111" spans="2:4" ht="19.5">
      <c r="B111" s="273">
        <v>22</v>
      </c>
      <c r="C111" s="274">
        <v>3</v>
      </c>
      <c r="D111" s="558"/>
    </row>
    <row r="112" spans="2:4" ht="19.5">
      <c r="B112" s="273">
        <v>23</v>
      </c>
      <c r="C112" s="274">
        <v>3</v>
      </c>
      <c r="D112" s="558"/>
    </row>
    <row r="113" spans="1:5" ht="19.5">
      <c r="B113" s="273">
        <v>24</v>
      </c>
      <c r="C113" s="274">
        <v>5</v>
      </c>
      <c r="D113" s="558"/>
    </row>
    <row r="114" spans="1:5" ht="19.5">
      <c r="B114" s="273">
        <v>25</v>
      </c>
      <c r="C114" s="274">
        <v>3</v>
      </c>
      <c r="D114" s="558"/>
    </row>
    <row r="115" spans="1:5" ht="19.5">
      <c r="B115" s="273">
        <v>26</v>
      </c>
      <c r="C115" s="274">
        <v>1</v>
      </c>
      <c r="D115" s="558"/>
    </row>
    <row r="116" spans="1:5" ht="19.5">
      <c r="B116" s="273">
        <v>27</v>
      </c>
      <c r="C116" s="274">
        <v>3</v>
      </c>
      <c r="D116" s="558"/>
    </row>
    <row r="117" spans="1:5" ht="19.5">
      <c r="B117" s="273">
        <v>28</v>
      </c>
      <c r="C117" s="274">
        <v>4</v>
      </c>
      <c r="D117" s="558"/>
    </row>
    <row r="118" spans="1:5" ht="19.5">
      <c r="B118" s="273">
        <v>29</v>
      </c>
      <c r="C118" s="274">
        <v>3</v>
      </c>
      <c r="D118" s="558"/>
    </row>
    <row r="119" spans="1:5" ht="20.25" thickBot="1">
      <c r="B119" s="278">
        <v>30</v>
      </c>
      <c r="C119" s="280">
        <v>4</v>
      </c>
      <c r="D119" s="559"/>
    </row>
    <row r="120" spans="1:5" ht="20.25" thickBot="1">
      <c r="B120" s="268" t="s">
        <v>3</v>
      </c>
      <c r="C120" s="268">
        <f>COUNT(C90:C119)</f>
        <v>30</v>
      </c>
      <c r="D120" s="269">
        <f>COUNT(D90:D119)</f>
        <v>20</v>
      </c>
    </row>
    <row r="121" spans="1:5" ht="20.25" thickBot="1">
      <c r="B121" s="268" t="s">
        <v>38</v>
      </c>
      <c r="C121" s="281">
        <f>AVERAGE(C90:C119)</f>
        <v>3.1333333333333333</v>
      </c>
      <c r="D121" s="282">
        <f>AVERAGE(D90:D109)</f>
        <v>2.95</v>
      </c>
    </row>
    <row r="122" spans="1:5" ht="20.25" thickBot="1">
      <c r="B122" s="283" t="s">
        <v>51</v>
      </c>
      <c r="C122" s="284">
        <f>_xlfn.VAR.S(C90:C119)</f>
        <v>1.6367816091954013</v>
      </c>
      <c r="D122" s="285">
        <f>_xlfn.VAR.S(D90:D109)</f>
        <v>1.3131578947368414</v>
      </c>
    </row>
    <row r="125" spans="1:5" ht="24.75" thickBot="1">
      <c r="A125" s="164" t="s">
        <v>147</v>
      </c>
      <c r="E125"/>
    </row>
    <row r="126" spans="1:5" ht="19.5" thickBot="1">
      <c r="B126" s="96"/>
      <c r="C126" s="96" t="s">
        <v>21</v>
      </c>
      <c r="D126" s="96" t="s">
        <v>22</v>
      </c>
      <c r="E126"/>
    </row>
    <row r="127" spans="1:5" ht="20.25" thickBot="1">
      <c r="B127" s="96" t="s">
        <v>38</v>
      </c>
      <c r="C127" s="281">
        <f>C121</f>
        <v>3.1333333333333333</v>
      </c>
      <c r="D127" s="281">
        <f>D121</f>
        <v>2.95</v>
      </c>
      <c r="E127"/>
    </row>
    <row r="128" spans="1:5" ht="20.25" thickBot="1">
      <c r="B128" s="96" t="s">
        <v>40</v>
      </c>
      <c r="C128" s="281">
        <f>C122</f>
        <v>1.6367816091954013</v>
      </c>
      <c r="D128" s="281">
        <f>D122</f>
        <v>1.3131578947368414</v>
      </c>
      <c r="E128"/>
    </row>
    <row r="129" spans="2:5" ht="19.5" thickBot="1">
      <c r="B129" s="353" t="s">
        <v>145</v>
      </c>
      <c r="C129" s="555">
        <f>C128/D128</f>
        <v>1.2464469168221499</v>
      </c>
      <c r="D129" s="556"/>
      <c r="E129"/>
    </row>
    <row r="130" spans="2:5" ht="19.5" thickBot="1">
      <c r="B130" s="96" t="s">
        <v>71</v>
      </c>
      <c r="C130" s="96">
        <v>29</v>
      </c>
      <c r="D130" s="96">
        <v>19</v>
      </c>
      <c r="E130"/>
    </row>
    <row r="131" spans="2:5" ht="19.5" thickBot="1">
      <c r="B131" s="353" t="s">
        <v>146</v>
      </c>
      <c r="C131" s="555">
        <f>_xlfn.F.DIST.RT(C129,C130,D130)</f>
        <v>0.31255948547141049</v>
      </c>
      <c r="D131" s="556"/>
      <c r="E131"/>
    </row>
    <row r="132" spans="2:5">
      <c r="E132"/>
    </row>
  </sheetData>
  <mergeCells count="9">
    <mergeCell ref="C131:D131"/>
    <mergeCell ref="C129:D129"/>
    <mergeCell ref="D24:D33"/>
    <mergeCell ref="F50:H50"/>
    <mergeCell ref="K72:K81"/>
    <mergeCell ref="J72:J81"/>
    <mergeCell ref="I72:I81"/>
    <mergeCell ref="I50:K50"/>
    <mergeCell ref="D110:D119"/>
  </mergeCells>
  <phoneticPr fontId="1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8B2CF-ED33-4FD1-874D-FABA94E931E4}">
  <dimension ref="A2:P18"/>
  <sheetViews>
    <sheetView workbookViewId="0">
      <selection activeCell="F11" sqref="F11"/>
    </sheetView>
  </sheetViews>
  <sheetFormatPr defaultRowHeight="18.75"/>
  <cols>
    <col min="1" max="1" width="13.125" customWidth="1"/>
  </cols>
  <sheetData>
    <row r="2" spans="1:16" ht="24.75" thickBot="1">
      <c r="A2" s="164" t="s">
        <v>143</v>
      </c>
    </row>
    <row r="3" spans="1:16" ht="19.5" thickBot="1">
      <c r="B3" s="334" t="s">
        <v>141</v>
      </c>
      <c r="C3" s="335">
        <v>0.05</v>
      </c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</row>
    <row r="4" spans="1:16" ht="38.25" thickBot="1">
      <c r="B4" s="337" t="s">
        <v>142</v>
      </c>
      <c r="C4" s="338">
        <v>1</v>
      </c>
      <c r="D4" s="339">
        <v>2</v>
      </c>
      <c r="E4" s="339">
        <v>3</v>
      </c>
      <c r="F4" s="339">
        <v>4</v>
      </c>
      <c r="G4" s="339">
        <v>5</v>
      </c>
      <c r="H4" s="339">
        <v>6</v>
      </c>
      <c r="I4" s="339">
        <v>7</v>
      </c>
      <c r="J4" s="339">
        <v>8</v>
      </c>
      <c r="K4" s="339">
        <v>9</v>
      </c>
      <c r="L4" s="339">
        <v>10</v>
      </c>
      <c r="M4" s="339">
        <v>20</v>
      </c>
      <c r="N4" s="339">
        <v>30</v>
      </c>
      <c r="O4" s="339">
        <v>40</v>
      </c>
      <c r="P4" s="340">
        <v>50</v>
      </c>
    </row>
    <row r="5" spans="1:16">
      <c r="B5" s="341">
        <v>1</v>
      </c>
      <c r="C5" s="342">
        <f t="shared" ref="C5:P18" si="0">FINV($C$3,C$4,$B5)</f>
        <v>161.44763879758855</v>
      </c>
      <c r="D5" s="343">
        <f t="shared" si="0"/>
        <v>199.49999999999994</v>
      </c>
      <c r="E5" s="343">
        <f t="shared" si="0"/>
        <v>215.70734536960902</v>
      </c>
      <c r="F5" s="343">
        <f t="shared" si="0"/>
        <v>224.58324062625078</v>
      </c>
      <c r="G5" s="343">
        <f t="shared" si="0"/>
        <v>230.16187811010678</v>
      </c>
      <c r="H5" s="343">
        <f t="shared" si="0"/>
        <v>233.98600035626617</v>
      </c>
      <c r="I5" s="343">
        <f t="shared" si="0"/>
        <v>236.76840027699524</v>
      </c>
      <c r="J5" s="343">
        <f t="shared" si="0"/>
        <v>238.88269480252418</v>
      </c>
      <c r="K5" s="343">
        <f t="shared" si="0"/>
        <v>240.5432547132632</v>
      </c>
      <c r="L5" s="343">
        <f t="shared" si="0"/>
        <v>241.88174725083331</v>
      </c>
      <c r="M5" s="343">
        <f t="shared" si="0"/>
        <v>248.01308208473961</v>
      </c>
      <c r="N5" s="343">
        <f t="shared" si="0"/>
        <v>250.09514818700873</v>
      </c>
      <c r="O5" s="343">
        <f t="shared" si="0"/>
        <v>251.14315313278317</v>
      </c>
      <c r="P5" s="344">
        <f t="shared" si="0"/>
        <v>251.77415828639911</v>
      </c>
    </row>
    <row r="6" spans="1:16">
      <c r="B6" s="345">
        <v>2</v>
      </c>
      <c r="C6" s="346">
        <f t="shared" si="0"/>
        <v>18.512820512820511</v>
      </c>
      <c r="D6" s="347">
        <f t="shared" si="0"/>
        <v>18.999999999999996</v>
      </c>
      <c r="E6" s="347">
        <f t="shared" si="0"/>
        <v>19.164292127511288</v>
      </c>
      <c r="F6" s="347">
        <f t="shared" si="0"/>
        <v>19.246794344808965</v>
      </c>
      <c r="G6" s="347">
        <f t="shared" si="0"/>
        <v>19.296409652017257</v>
      </c>
      <c r="H6" s="347">
        <f t="shared" si="0"/>
        <v>19.329534015154028</v>
      </c>
      <c r="I6" s="347">
        <f t="shared" si="0"/>
        <v>19.353217536092941</v>
      </c>
      <c r="J6" s="347">
        <f t="shared" si="0"/>
        <v>19.370992898066469</v>
      </c>
      <c r="K6" s="347">
        <f t="shared" si="0"/>
        <v>19.384825718171481</v>
      </c>
      <c r="L6" s="347">
        <f t="shared" si="0"/>
        <v>19.395896723571752</v>
      </c>
      <c r="M6" s="347">
        <f t="shared" si="0"/>
        <v>19.445768490616928</v>
      </c>
      <c r="N6" s="347">
        <f t="shared" si="0"/>
        <v>19.462411410403089</v>
      </c>
      <c r="O6" s="347">
        <f t="shared" si="0"/>
        <v>19.470736432325509</v>
      </c>
      <c r="P6" s="348">
        <f t="shared" si="0"/>
        <v>19.475732585329137</v>
      </c>
    </row>
    <row r="7" spans="1:16">
      <c r="B7" s="345">
        <v>3</v>
      </c>
      <c r="C7" s="346">
        <f t="shared" si="0"/>
        <v>10.127964486013932</v>
      </c>
      <c r="D7" s="347">
        <f t="shared" si="0"/>
        <v>9.5520944959211587</v>
      </c>
      <c r="E7" s="347">
        <f t="shared" si="0"/>
        <v>9.2766281531448112</v>
      </c>
      <c r="F7" s="347">
        <f t="shared" si="0"/>
        <v>9.1171822532464244</v>
      </c>
      <c r="G7" s="347">
        <f t="shared" si="0"/>
        <v>9.0134551675225882</v>
      </c>
      <c r="H7" s="347">
        <f t="shared" si="0"/>
        <v>8.9406451207703839</v>
      </c>
      <c r="I7" s="347">
        <f t="shared" si="0"/>
        <v>8.886742955634281</v>
      </c>
      <c r="J7" s="347">
        <f t="shared" si="0"/>
        <v>8.8452384599594023</v>
      </c>
      <c r="K7" s="347">
        <f t="shared" si="0"/>
        <v>8.8122995552064509</v>
      </c>
      <c r="L7" s="347">
        <f t="shared" si="0"/>
        <v>8.7855247105240064</v>
      </c>
      <c r="M7" s="347">
        <f t="shared" si="0"/>
        <v>8.6601898019307022</v>
      </c>
      <c r="N7" s="347">
        <f t="shared" si="0"/>
        <v>8.6165758701973285</v>
      </c>
      <c r="O7" s="347">
        <f t="shared" si="0"/>
        <v>8.5944112499981848</v>
      </c>
      <c r="P7" s="348">
        <f t="shared" si="0"/>
        <v>8.5809962669595592</v>
      </c>
    </row>
    <row r="8" spans="1:16">
      <c r="B8" s="345">
        <v>4</v>
      </c>
      <c r="C8" s="346">
        <f t="shared" si="0"/>
        <v>7.708647422176786</v>
      </c>
      <c r="D8" s="347">
        <f t="shared" si="0"/>
        <v>6.9442719099991574</v>
      </c>
      <c r="E8" s="347">
        <f t="shared" si="0"/>
        <v>6.5913821164255788</v>
      </c>
      <c r="F8" s="347">
        <f t="shared" si="0"/>
        <v>6.38823290869587</v>
      </c>
      <c r="G8" s="347">
        <f t="shared" si="0"/>
        <v>6.2560565021608845</v>
      </c>
      <c r="H8" s="347">
        <f t="shared" si="0"/>
        <v>6.1631322826886326</v>
      </c>
      <c r="I8" s="347">
        <f t="shared" si="0"/>
        <v>6.0942109256988832</v>
      </c>
      <c r="J8" s="347">
        <f t="shared" si="0"/>
        <v>6.041044476119156</v>
      </c>
      <c r="K8" s="347">
        <f t="shared" si="0"/>
        <v>5.9987790312102476</v>
      </c>
      <c r="L8" s="347">
        <f t="shared" si="0"/>
        <v>5.9643705522380337</v>
      </c>
      <c r="M8" s="347">
        <f t="shared" si="0"/>
        <v>5.8025418932528234</v>
      </c>
      <c r="N8" s="347">
        <f t="shared" si="0"/>
        <v>5.7458769825435541</v>
      </c>
      <c r="O8" s="347">
        <f t="shared" si="0"/>
        <v>5.716998405494782</v>
      </c>
      <c r="P8" s="348">
        <f t="shared" si="0"/>
        <v>5.6994915009105283</v>
      </c>
    </row>
    <row r="9" spans="1:16">
      <c r="B9" s="345">
        <v>5</v>
      </c>
      <c r="C9" s="346">
        <f t="shared" si="0"/>
        <v>6.607890973703368</v>
      </c>
      <c r="D9" s="347">
        <f t="shared" si="0"/>
        <v>5.786135043349967</v>
      </c>
      <c r="E9" s="347">
        <f t="shared" si="0"/>
        <v>5.4094513180564894</v>
      </c>
      <c r="F9" s="347">
        <f t="shared" si="0"/>
        <v>5.1921677728039226</v>
      </c>
      <c r="G9" s="347">
        <f t="shared" si="0"/>
        <v>5.0503290576326485</v>
      </c>
      <c r="H9" s="347">
        <f t="shared" si="0"/>
        <v>4.9502880686943191</v>
      </c>
      <c r="I9" s="347">
        <f t="shared" si="0"/>
        <v>4.8758716958339994</v>
      </c>
      <c r="J9" s="347">
        <f t="shared" si="0"/>
        <v>4.8183195356568689</v>
      </c>
      <c r="K9" s="347">
        <f t="shared" si="0"/>
        <v>4.7724656131008532</v>
      </c>
      <c r="L9" s="347">
        <f t="shared" si="0"/>
        <v>4.7350630696934211</v>
      </c>
      <c r="M9" s="347">
        <f t="shared" si="0"/>
        <v>4.5581314973965119</v>
      </c>
      <c r="N9" s="347">
        <f t="shared" si="0"/>
        <v>4.4957122617161325</v>
      </c>
      <c r="O9" s="347">
        <f t="shared" si="0"/>
        <v>4.4637933243772068</v>
      </c>
      <c r="P9" s="348">
        <f t="shared" si="0"/>
        <v>4.4444056183585205</v>
      </c>
    </row>
    <row r="10" spans="1:16">
      <c r="B10" s="345">
        <v>6</v>
      </c>
      <c r="C10" s="346">
        <f t="shared" si="0"/>
        <v>5.9873776072737011</v>
      </c>
      <c r="D10" s="347">
        <f t="shared" si="0"/>
        <v>5.1432528497847176</v>
      </c>
      <c r="E10" s="347">
        <f t="shared" si="0"/>
        <v>4.7570626630894131</v>
      </c>
      <c r="F10" s="347">
        <f t="shared" si="0"/>
        <v>4.5336769502752441</v>
      </c>
      <c r="G10" s="347">
        <f t="shared" si="0"/>
        <v>4.3873741874061292</v>
      </c>
      <c r="H10" s="347">
        <f t="shared" si="0"/>
        <v>4.2838657138226397</v>
      </c>
      <c r="I10" s="347">
        <f t="shared" si="0"/>
        <v>4.2066584878692064</v>
      </c>
      <c r="J10" s="347">
        <f t="shared" si="0"/>
        <v>4.1468041622765357</v>
      </c>
      <c r="K10" s="347">
        <f t="shared" si="0"/>
        <v>4.099015541716521</v>
      </c>
      <c r="L10" s="347">
        <f t="shared" si="0"/>
        <v>4.059962794330696</v>
      </c>
      <c r="M10" s="347">
        <f t="shared" si="0"/>
        <v>3.8741885810265111</v>
      </c>
      <c r="N10" s="347">
        <f t="shared" si="0"/>
        <v>3.8081642652703587</v>
      </c>
      <c r="O10" s="347">
        <f t="shared" si="0"/>
        <v>3.7742862848160135</v>
      </c>
      <c r="P10" s="348">
        <f t="shared" si="0"/>
        <v>3.7536676590494658</v>
      </c>
    </row>
    <row r="11" spans="1:16">
      <c r="B11" s="345">
        <v>7</v>
      </c>
      <c r="C11" s="346">
        <f t="shared" si="0"/>
        <v>5.591447851220738</v>
      </c>
      <c r="D11" s="347">
        <f t="shared" si="0"/>
        <v>4.7374141277758826</v>
      </c>
      <c r="E11" s="347">
        <f t="shared" si="0"/>
        <v>4.3468313999078179</v>
      </c>
      <c r="F11" s="347">
        <f t="shared" si="0"/>
        <v>4.1203117268976337</v>
      </c>
      <c r="G11" s="347">
        <f t="shared" si="0"/>
        <v>3.971523150611342</v>
      </c>
      <c r="H11" s="347">
        <f t="shared" si="0"/>
        <v>3.8659688531238445</v>
      </c>
      <c r="I11" s="347">
        <f t="shared" si="0"/>
        <v>3.7870435399280704</v>
      </c>
      <c r="J11" s="347">
        <f t="shared" si="0"/>
        <v>3.7257253171227038</v>
      </c>
      <c r="K11" s="347">
        <f t="shared" si="0"/>
        <v>3.67667469893951</v>
      </c>
      <c r="L11" s="347">
        <f t="shared" si="0"/>
        <v>3.6365231206283464</v>
      </c>
      <c r="M11" s="347">
        <f t="shared" si="0"/>
        <v>3.4445248320753219</v>
      </c>
      <c r="N11" s="347">
        <f t="shared" si="0"/>
        <v>3.3758075019004425</v>
      </c>
      <c r="O11" s="347">
        <f t="shared" si="0"/>
        <v>3.3404296518330168</v>
      </c>
      <c r="P11" s="348">
        <f t="shared" si="0"/>
        <v>3.3188556415802872</v>
      </c>
    </row>
    <row r="12" spans="1:16">
      <c r="B12" s="345">
        <v>8</v>
      </c>
      <c r="C12" s="346">
        <f t="shared" si="0"/>
        <v>5.3176550715787174</v>
      </c>
      <c r="D12" s="347">
        <f t="shared" si="0"/>
        <v>4.4589701075245118</v>
      </c>
      <c r="E12" s="347">
        <f t="shared" si="0"/>
        <v>4.0661805513511613</v>
      </c>
      <c r="F12" s="347">
        <f t="shared" si="0"/>
        <v>3.8378533545558975</v>
      </c>
      <c r="G12" s="347">
        <f t="shared" si="0"/>
        <v>3.6874986663400291</v>
      </c>
      <c r="H12" s="347">
        <f t="shared" si="0"/>
        <v>3.5805803197614603</v>
      </c>
      <c r="I12" s="347">
        <f t="shared" si="0"/>
        <v>3.500463855044941</v>
      </c>
      <c r="J12" s="347">
        <f t="shared" si="0"/>
        <v>3.4381012333731586</v>
      </c>
      <c r="K12" s="347">
        <f t="shared" si="0"/>
        <v>3.3881302347397284</v>
      </c>
      <c r="L12" s="347">
        <f t="shared" si="0"/>
        <v>3.3471631202339767</v>
      </c>
      <c r="M12" s="347">
        <f t="shared" si="0"/>
        <v>3.1503237735028558</v>
      </c>
      <c r="N12" s="347">
        <f t="shared" si="0"/>
        <v>3.0794064719704997</v>
      </c>
      <c r="O12" s="347">
        <f t="shared" si="0"/>
        <v>3.042777821132514</v>
      </c>
      <c r="P12" s="348">
        <f t="shared" si="0"/>
        <v>3.0203977949691279</v>
      </c>
    </row>
    <row r="13" spans="1:16">
      <c r="B13" s="345">
        <v>9</v>
      </c>
      <c r="C13" s="346">
        <f t="shared" si="0"/>
        <v>5.1173550291992269</v>
      </c>
      <c r="D13" s="347">
        <f t="shared" si="0"/>
        <v>4.2564947290937507</v>
      </c>
      <c r="E13" s="347">
        <f t="shared" si="0"/>
        <v>3.8625483576247648</v>
      </c>
      <c r="F13" s="347">
        <f t="shared" si="0"/>
        <v>3.6330885114190816</v>
      </c>
      <c r="G13" s="347">
        <f t="shared" si="0"/>
        <v>3.4816586539015244</v>
      </c>
      <c r="H13" s="347">
        <f t="shared" si="0"/>
        <v>3.373753647039214</v>
      </c>
      <c r="I13" s="347">
        <f t="shared" si="0"/>
        <v>3.2927458389171207</v>
      </c>
      <c r="J13" s="347">
        <f t="shared" si="0"/>
        <v>3.229582612686777</v>
      </c>
      <c r="K13" s="347">
        <f t="shared" si="0"/>
        <v>3.17889310445827</v>
      </c>
      <c r="L13" s="347">
        <f t="shared" si="0"/>
        <v>3.1372801078886967</v>
      </c>
      <c r="M13" s="347">
        <f t="shared" si="0"/>
        <v>2.9364553921614438</v>
      </c>
      <c r="N13" s="347">
        <f t="shared" si="0"/>
        <v>2.8636523437716961</v>
      </c>
      <c r="O13" s="347">
        <f t="shared" si="0"/>
        <v>2.8259326536708103</v>
      </c>
      <c r="P13" s="348">
        <f t="shared" si="0"/>
        <v>2.8028425171899913</v>
      </c>
    </row>
    <row r="14" spans="1:16">
      <c r="B14" s="345">
        <v>10</v>
      </c>
      <c r="C14" s="346">
        <f t="shared" si="0"/>
        <v>4.9646027437307128</v>
      </c>
      <c r="D14" s="347">
        <f t="shared" si="0"/>
        <v>4.1028210151304032</v>
      </c>
      <c r="E14" s="347">
        <f t="shared" si="0"/>
        <v>3.7082648190468448</v>
      </c>
      <c r="F14" s="347">
        <f t="shared" si="0"/>
        <v>3.4780496907652281</v>
      </c>
      <c r="G14" s="347">
        <f t="shared" si="0"/>
        <v>3.325834530413013</v>
      </c>
      <c r="H14" s="347">
        <f t="shared" si="0"/>
        <v>3.217174547398995</v>
      </c>
      <c r="I14" s="347">
        <f t="shared" si="0"/>
        <v>3.1354648046263263</v>
      </c>
      <c r="J14" s="347">
        <f t="shared" si="0"/>
        <v>3.0716583852790391</v>
      </c>
      <c r="K14" s="347">
        <f t="shared" si="0"/>
        <v>3.0203829470213761</v>
      </c>
      <c r="L14" s="347">
        <f t="shared" si="0"/>
        <v>2.9782370160823217</v>
      </c>
      <c r="M14" s="347">
        <f t="shared" si="0"/>
        <v>2.7740163983211246</v>
      </c>
      <c r="N14" s="347">
        <f t="shared" si="0"/>
        <v>2.6995512330263698</v>
      </c>
      <c r="O14" s="347">
        <f t="shared" si="0"/>
        <v>2.6608552072041145</v>
      </c>
      <c r="P14" s="348">
        <f t="shared" si="0"/>
        <v>2.6371239950739191</v>
      </c>
    </row>
    <row r="15" spans="1:16">
      <c r="B15" s="345">
        <v>20</v>
      </c>
      <c r="C15" s="346">
        <f t="shared" si="0"/>
        <v>4.3512435033292896</v>
      </c>
      <c r="D15" s="347">
        <f t="shared" si="0"/>
        <v>3.492828476735633</v>
      </c>
      <c r="E15" s="347">
        <f t="shared" si="0"/>
        <v>3.0983912121407795</v>
      </c>
      <c r="F15" s="347">
        <f t="shared" si="0"/>
        <v>2.8660814020156589</v>
      </c>
      <c r="G15" s="347">
        <f t="shared" si="0"/>
        <v>2.7108898372096917</v>
      </c>
      <c r="H15" s="347">
        <f t="shared" si="0"/>
        <v>2.5989777115642028</v>
      </c>
      <c r="I15" s="347">
        <f t="shared" si="0"/>
        <v>2.5140110629988341</v>
      </c>
      <c r="J15" s="347">
        <f t="shared" si="0"/>
        <v>2.4470637479798238</v>
      </c>
      <c r="K15" s="347">
        <f t="shared" si="0"/>
        <v>2.39281410844228</v>
      </c>
      <c r="L15" s="347">
        <f t="shared" si="0"/>
        <v>2.3478775669983114</v>
      </c>
      <c r="M15" s="347">
        <f t="shared" si="0"/>
        <v>2.1241552129197361</v>
      </c>
      <c r="N15" s="347">
        <f t="shared" si="0"/>
        <v>2.0390859041820075</v>
      </c>
      <c r="O15" s="347">
        <f t="shared" si="0"/>
        <v>1.9938190986725561</v>
      </c>
      <c r="P15" s="348">
        <f t="shared" si="0"/>
        <v>1.965627939505292</v>
      </c>
    </row>
    <row r="16" spans="1:16">
      <c r="B16" s="345">
        <v>30</v>
      </c>
      <c r="C16" s="346">
        <f t="shared" si="0"/>
        <v>4.1708767857666915</v>
      </c>
      <c r="D16" s="347">
        <f t="shared" si="0"/>
        <v>3.3158295010135221</v>
      </c>
      <c r="E16" s="347">
        <f t="shared" si="0"/>
        <v>2.9222771906450378</v>
      </c>
      <c r="F16" s="347">
        <f t="shared" si="0"/>
        <v>2.6896275736914181</v>
      </c>
      <c r="G16" s="347">
        <f t="shared" si="0"/>
        <v>2.5335545475592705</v>
      </c>
      <c r="H16" s="347">
        <f t="shared" si="0"/>
        <v>2.4205231885575733</v>
      </c>
      <c r="I16" s="347">
        <f t="shared" si="0"/>
        <v>2.334343964844781</v>
      </c>
      <c r="J16" s="347">
        <f t="shared" si="0"/>
        <v>2.2661632741381426</v>
      </c>
      <c r="K16" s="347">
        <f t="shared" si="0"/>
        <v>2.2106969833035763</v>
      </c>
      <c r="L16" s="347">
        <f t="shared" si="0"/>
        <v>2.164579917125474</v>
      </c>
      <c r="M16" s="347">
        <f t="shared" si="0"/>
        <v>1.9316534752369297</v>
      </c>
      <c r="N16" s="347">
        <f t="shared" si="0"/>
        <v>1.8408716891117587</v>
      </c>
      <c r="O16" s="347">
        <f t="shared" si="0"/>
        <v>1.7917901186320135</v>
      </c>
      <c r="P16" s="348">
        <f t="shared" si="0"/>
        <v>1.7608791829480261</v>
      </c>
    </row>
    <row r="17" spans="2:16">
      <c r="B17" s="345">
        <v>40</v>
      </c>
      <c r="C17" s="346">
        <f t="shared" si="0"/>
        <v>4.0847457333016566</v>
      </c>
      <c r="D17" s="347">
        <f t="shared" si="0"/>
        <v>3.2317269928308443</v>
      </c>
      <c r="E17" s="347">
        <f t="shared" si="0"/>
        <v>2.8387453980206416</v>
      </c>
      <c r="F17" s="347">
        <f t="shared" si="0"/>
        <v>2.6059749491238664</v>
      </c>
      <c r="G17" s="347">
        <f t="shared" si="0"/>
        <v>2.4494664263887103</v>
      </c>
      <c r="H17" s="347">
        <f t="shared" si="0"/>
        <v>2.3358524047916633</v>
      </c>
      <c r="I17" s="347">
        <f t="shared" si="0"/>
        <v>2.2490243251473858</v>
      </c>
      <c r="J17" s="347">
        <f t="shared" si="0"/>
        <v>2.1801704532006414</v>
      </c>
      <c r="K17" s="347">
        <f t="shared" si="0"/>
        <v>2.1240292640166967</v>
      </c>
      <c r="L17" s="347">
        <f t="shared" si="0"/>
        <v>2.0772480464172101</v>
      </c>
      <c r="M17" s="347">
        <f t="shared" si="0"/>
        <v>1.8388593490242173</v>
      </c>
      <c r="N17" s="347">
        <f t="shared" si="0"/>
        <v>1.7444319643207373</v>
      </c>
      <c r="O17" s="347">
        <f t="shared" si="0"/>
        <v>1.6927972097024298</v>
      </c>
      <c r="P17" s="348">
        <f t="shared" si="0"/>
        <v>1.6600031455725586</v>
      </c>
    </row>
    <row r="18" spans="2:16" ht="19.5" thickBot="1">
      <c r="B18" s="349">
        <v>50</v>
      </c>
      <c r="C18" s="350">
        <f t="shared" si="0"/>
        <v>4.0343097068029978</v>
      </c>
      <c r="D18" s="351">
        <f t="shared" si="0"/>
        <v>3.1826098520427748</v>
      </c>
      <c r="E18" s="351">
        <f t="shared" si="0"/>
        <v>2.7900084064022015</v>
      </c>
      <c r="F18" s="351">
        <f t="shared" si="0"/>
        <v>2.5571791499763585</v>
      </c>
      <c r="G18" s="351">
        <f t="shared" si="0"/>
        <v>2.4004091270992869</v>
      </c>
      <c r="H18" s="351">
        <f t="shared" si="0"/>
        <v>2.2864359041780218</v>
      </c>
      <c r="I18" s="351">
        <f t="shared" si="0"/>
        <v>2.1992020871211531</v>
      </c>
      <c r="J18" s="351">
        <f t="shared" si="0"/>
        <v>2.1299227591797312</v>
      </c>
      <c r="K18" s="351">
        <f t="shared" si="0"/>
        <v>2.0733511634746224</v>
      </c>
      <c r="L18" s="351">
        <f t="shared" si="0"/>
        <v>2.0261429611711046</v>
      </c>
      <c r="M18" s="351">
        <f t="shared" si="0"/>
        <v>1.7841248184049192</v>
      </c>
      <c r="N18" s="351">
        <f t="shared" si="0"/>
        <v>1.6871569308783341</v>
      </c>
      <c r="O18" s="351">
        <f t="shared" si="0"/>
        <v>1.6336817918227817</v>
      </c>
      <c r="P18" s="352">
        <f t="shared" si="0"/>
        <v>1.5994954668354424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68AA3-AC00-4B6D-BEF6-B5066788B4D0}">
  <dimension ref="A2:L404"/>
  <sheetViews>
    <sheetView zoomScale="78" zoomScaleNormal="78" workbookViewId="0"/>
  </sheetViews>
  <sheetFormatPr defaultRowHeight="18.75"/>
  <cols>
    <col min="1" max="1" width="12.125" customWidth="1"/>
    <col min="3" max="3" width="15.5" bestFit="1" customWidth="1"/>
    <col min="5" max="5" width="10.5" customWidth="1"/>
    <col min="6" max="6" width="17.125" customWidth="1"/>
    <col min="7" max="7" width="11" customWidth="1"/>
    <col min="8" max="8" width="8.5" customWidth="1"/>
    <col min="9" max="9" width="8.125" customWidth="1"/>
    <col min="10" max="10" width="30.25" customWidth="1"/>
  </cols>
  <sheetData>
    <row r="2" spans="1:12" ht="24.75" thickBot="1">
      <c r="A2" s="164" t="s">
        <v>159</v>
      </c>
      <c r="E2" s="13"/>
      <c r="F2" s="13"/>
      <c r="G2" s="13"/>
      <c r="H2" s="13"/>
      <c r="I2" s="13"/>
      <c r="J2" s="13"/>
    </row>
    <row r="3" spans="1:12" ht="35.65" customHeight="1" thickBot="1">
      <c r="B3" t="s">
        <v>67</v>
      </c>
      <c r="C3">
        <v>29</v>
      </c>
      <c r="E3" s="13"/>
      <c r="F3" s="354" t="s">
        <v>148</v>
      </c>
      <c r="G3" s="355">
        <f>_xlfn.F.INV.RT(0.025,29,19)</f>
        <v>2.401942685934741</v>
      </c>
      <c r="H3" s="574" t="s">
        <v>149</v>
      </c>
      <c r="I3" s="575"/>
      <c r="J3" s="575"/>
    </row>
    <row r="4" spans="1:12" ht="35.65" customHeight="1" thickBot="1">
      <c r="B4" t="s">
        <v>150</v>
      </c>
      <c r="C4">
        <v>19</v>
      </c>
      <c r="E4" s="13"/>
      <c r="F4" s="354" t="s">
        <v>151</v>
      </c>
      <c r="G4" s="355">
        <f>_xlfn.F.INV(0.025,29,19)</f>
        <v>0.44817448453214659</v>
      </c>
      <c r="H4" s="574" t="s">
        <v>152</v>
      </c>
      <c r="I4" s="575"/>
      <c r="J4" s="575"/>
    </row>
    <row r="5" spans="1:12" ht="30">
      <c r="B5" s="200">
        <v>0.01</v>
      </c>
      <c r="C5" s="486">
        <f>_xlfn.F.DIST($B5,C$3,C$4,0)</f>
        <v>3.0017230061781139E-18</v>
      </c>
      <c r="E5" s="13"/>
      <c r="F5" s="109"/>
      <c r="G5" s="356"/>
      <c r="H5" s="13"/>
      <c r="I5" s="13"/>
      <c r="J5" s="13"/>
    </row>
    <row r="6" spans="1:12" ht="30.75" thickBot="1">
      <c r="B6" s="200">
        <v>0.02</v>
      </c>
      <c r="C6" s="486">
        <f t="shared" ref="C6:C69" si="0">_xlfn.F.DIST($B6,C$3,C$4,0)</f>
        <v>2.430773647995453E-14</v>
      </c>
      <c r="E6" s="13"/>
      <c r="F6" s="109"/>
      <c r="G6" s="356"/>
      <c r="H6" s="13"/>
      <c r="I6" s="13"/>
      <c r="J6" s="13"/>
    </row>
    <row r="7" spans="1:12" ht="32.65" customHeight="1" thickBot="1">
      <c r="B7" s="200">
        <v>0.03</v>
      </c>
      <c r="C7" s="486">
        <f t="shared" si="0"/>
        <v>4.0712915641495967E-12</v>
      </c>
      <c r="E7" s="13"/>
      <c r="F7" s="354" t="s">
        <v>148</v>
      </c>
      <c r="G7" s="355">
        <f>_xlfn.F.INV.RT(0.312559,$C$3,$C$4)</f>
        <v>1.2464476508992679</v>
      </c>
      <c r="H7" s="575" t="s">
        <v>153</v>
      </c>
      <c r="I7" s="575"/>
      <c r="J7" s="575"/>
      <c r="L7">
        <v>0.31255899999999998</v>
      </c>
    </row>
    <row r="8" spans="1:12" ht="32.65" customHeight="1" thickBot="1">
      <c r="B8" s="200">
        <v>0.04</v>
      </c>
      <c r="C8" s="486">
        <f t="shared" si="0"/>
        <v>1.3975948563789868E-10</v>
      </c>
      <c r="E8" s="13"/>
      <c r="F8" s="354" t="s">
        <v>154</v>
      </c>
      <c r="G8" s="355">
        <f>_xlfn.F.INV(0.312559,$C$3,$C$4)</f>
        <v>0.82474909827520737</v>
      </c>
      <c r="H8" s="575" t="s">
        <v>155</v>
      </c>
      <c r="I8" s="575"/>
      <c r="J8" s="575"/>
      <c r="L8">
        <f>L7*2</f>
        <v>0.62511799999999995</v>
      </c>
    </row>
    <row r="9" spans="1:12">
      <c r="B9" s="200">
        <v>0.05</v>
      </c>
      <c r="C9" s="486">
        <f t="shared" si="0"/>
        <v>2.0174354112499324E-9</v>
      </c>
      <c r="E9" s="13"/>
      <c r="F9" s="13"/>
      <c r="G9" s="13"/>
      <c r="H9" s="13"/>
      <c r="I9" s="13"/>
      <c r="J9" s="13"/>
    </row>
    <row r="10" spans="1:12">
      <c r="B10" s="200">
        <v>0.06</v>
      </c>
      <c r="C10" s="486">
        <f t="shared" si="0"/>
        <v>1.6864594690049551E-8</v>
      </c>
    </row>
    <row r="11" spans="1:12">
      <c r="B11" s="200">
        <v>7.0000000000000007E-2</v>
      </c>
      <c r="C11" s="486">
        <f t="shared" si="0"/>
        <v>9.6833375915077792E-8</v>
      </c>
    </row>
    <row r="12" spans="1:12">
      <c r="B12" s="200">
        <v>0.08</v>
      </c>
      <c r="C12" s="486">
        <f t="shared" si="0"/>
        <v>4.2283029208734258E-7</v>
      </c>
    </row>
    <row r="13" spans="1:12">
      <c r="B13" s="200">
        <v>0.09</v>
      </c>
      <c r="C13" s="486">
        <f t="shared" si="0"/>
        <v>1.4993518142403811E-6</v>
      </c>
    </row>
    <row r="14" spans="1:12">
      <c r="B14" s="200">
        <v>0.1</v>
      </c>
      <c r="C14" s="486">
        <f t="shared" si="0"/>
        <v>4.5152865946564718E-6</v>
      </c>
    </row>
    <row r="15" spans="1:12">
      <c r="B15" s="200">
        <v>0.11</v>
      </c>
      <c r="C15" s="486">
        <f t="shared" si="0"/>
        <v>1.1922575281380384E-5</v>
      </c>
    </row>
    <row r="16" spans="1:12">
      <c r="B16" s="200">
        <v>0.12</v>
      </c>
      <c r="C16" s="486">
        <f t="shared" si="0"/>
        <v>2.8260479959424096E-5</v>
      </c>
    </row>
    <row r="17" spans="2:3">
      <c r="B17" s="200">
        <v>0.13</v>
      </c>
      <c r="C17" s="486">
        <f t="shared" si="0"/>
        <v>6.1216232617903419E-5</v>
      </c>
    </row>
    <row r="18" spans="2:3">
      <c r="B18" s="200">
        <v>0.14000000000000001</v>
      </c>
      <c r="C18" s="486">
        <f t="shared" si="0"/>
        <v>1.2287097031224133E-4</v>
      </c>
    </row>
    <row r="19" spans="2:3">
      <c r="B19" s="200">
        <v>0.15</v>
      </c>
      <c r="C19" s="486">
        <f t="shared" si="0"/>
        <v>2.3104194760742268E-4</v>
      </c>
    </row>
    <row r="20" spans="2:3">
      <c r="B20" s="200">
        <v>0.16</v>
      </c>
      <c r="C20" s="486">
        <f t="shared" si="0"/>
        <v>4.1060526147475345E-4</v>
      </c>
    </row>
    <row r="21" spans="2:3">
      <c r="B21" s="200">
        <v>0.17</v>
      </c>
      <c r="C21" s="486">
        <f t="shared" si="0"/>
        <v>6.9467192792181383E-4</v>
      </c>
    </row>
    <row r="22" spans="2:3">
      <c r="B22" s="200">
        <v>0.18</v>
      </c>
      <c r="C22" s="486">
        <f t="shared" si="0"/>
        <v>1.1254949865173883E-3</v>
      </c>
    </row>
    <row r="23" spans="2:3">
      <c r="B23" s="200">
        <v>0.19</v>
      </c>
      <c r="C23" s="486">
        <f t="shared" si="0"/>
        <v>1.7550044422170287E-3</v>
      </c>
    </row>
    <row r="24" spans="2:3">
      <c r="B24" s="200">
        <v>0.2</v>
      </c>
      <c r="C24" s="486">
        <f t="shared" si="0"/>
        <v>2.6448964816775315E-3</v>
      </c>
    </row>
    <row r="25" spans="2:3">
      <c r="B25" s="200">
        <v>0.21</v>
      </c>
      <c r="C25" s="486">
        <f t="shared" si="0"/>
        <v>3.8662388863841112E-3</v>
      </c>
    </row>
    <row r="26" spans="2:3">
      <c r="B26" s="200">
        <v>0.22</v>
      </c>
      <c r="C26" s="486">
        <f t="shared" si="0"/>
        <v>5.4985913198715907E-3</v>
      </c>
    </row>
    <row r="27" spans="2:3">
      <c r="B27" s="200">
        <v>0.23</v>
      </c>
      <c r="C27" s="486">
        <f t="shared" si="0"/>
        <v>7.6286732801812262E-3</v>
      </c>
    </row>
    <row r="28" spans="2:3">
      <c r="B28" s="200">
        <v>0.24</v>
      </c>
      <c r="C28" s="486">
        <f t="shared" si="0"/>
        <v>1.034864109520253E-2</v>
      </c>
    </row>
    <row r="29" spans="2:3">
      <c r="B29" s="200">
        <v>0.25</v>
      </c>
      <c r="C29" s="486">
        <f t="shared" si="0"/>
        <v>1.3754056642195124E-2</v>
      </c>
    </row>
    <row r="30" spans="2:3">
      <c r="B30" s="200">
        <v>0.26</v>
      </c>
      <c r="C30" s="486">
        <f t="shared" si="0"/>
        <v>1.7941643796729412E-2</v>
      </c>
    </row>
    <row r="31" spans="2:3">
      <c r="B31" s="200">
        <v>0.27</v>
      </c>
      <c r="C31" s="486">
        <f t="shared" si="0"/>
        <v>2.3006934140550692E-2</v>
      </c>
    </row>
    <row r="32" spans="2:3">
      <c r="B32" s="200">
        <v>0.28000000000000003</v>
      </c>
      <c r="C32" s="486">
        <f t="shared" si="0"/>
        <v>2.9041902007520548E-2</v>
      </c>
    </row>
    <row r="33" spans="2:11">
      <c r="B33" s="200">
        <v>0.28999999999999998</v>
      </c>
      <c r="C33" s="486">
        <f t="shared" si="0"/>
        <v>3.6132681755237143E-2</v>
      </c>
    </row>
    <row r="34" spans="2:11">
      <c r="B34" s="200">
        <v>0.3</v>
      </c>
      <c r="C34" s="486">
        <f t="shared" si="0"/>
        <v>4.435744864692856E-2</v>
      </c>
    </row>
    <row r="35" spans="2:11">
      <c r="B35" s="200">
        <v>0.31</v>
      </c>
      <c r="C35" s="486">
        <f t="shared" si="0"/>
        <v>5.3784530368361616E-2</v>
      </c>
    </row>
    <row r="36" spans="2:11">
      <c r="B36" s="200">
        <v>0.32</v>
      </c>
      <c r="C36" s="486">
        <f t="shared" si="0"/>
        <v>6.4470800341919654E-2</v>
      </c>
    </row>
    <row r="37" spans="2:11">
      <c r="B37" s="200">
        <v>0.33</v>
      </c>
      <c r="C37" s="486">
        <f t="shared" si="0"/>
        <v>7.6460387806932206E-2</v>
      </c>
    </row>
    <row r="38" spans="2:11">
      <c r="B38" s="200">
        <v>0.34</v>
      </c>
      <c r="C38" s="486">
        <f t="shared" si="0"/>
        <v>8.9783724059428929E-2</v>
      </c>
    </row>
    <row r="39" spans="2:11">
      <c r="B39" s="200">
        <v>0.35</v>
      </c>
      <c r="C39" s="486">
        <f t="shared" si="0"/>
        <v>0.10445692999588957</v>
      </c>
    </row>
    <row r="40" spans="2:11">
      <c r="B40" s="200">
        <v>0.36</v>
      </c>
      <c r="C40" s="486">
        <f t="shared" si="0"/>
        <v>0.12048153766661521</v>
      </c>
    </row>
    <row r="41" spans="2:11">
      <c r="B41" s="200">
        <v>0.37</v>
      </c>
      <c r="C41" s="486">
        <f t="shared" si="0"/>
        <v>0.13784452819324883</v>
      </c>
      <c r="D41" s="13"/>
      <c r="E41" s="13"/>
      <c r="F41" s="13"/>
      <c r="G41" s="13"/>
      <c r="H41" s="13"/>
      <c r="I41" s="13"/>
      <c r="J41" s="13"/>
      <c r="K41" s="13"/>
    </row>
    <row r="42" spans="2:11">
      <c r="B42" s="200">
        <v>0.38</v>
      </c>
      <c r="C42" s="486">
        <f t="shared" si="0"/>
        <v>0.15651866024812555</v>
      </c>
      <c r="D42" s="13"/>
      <c r="E42" s="13"/>
      <c r="F42" s="13"/>
      <c r="G42" s="13"/>
      <c r="H42" s="13"/>
      <c r="I42" s="13"/>
      <c r="J42" s="13"/>
      <c r="K42" s="13"/>
    </row>
    <row r="43" spans="2:11" ht="19.5" thickBot="1">
      <c r="B43" s="200">
        <v>0.39</v>
      </c>
      <c r="C43" s="486">
        <f t="shared" si="0"/>
        <v>0.17646305729994882</v>
      </c>
      <c r="D43" s="13"/>
      <c r="E43" s="13"/>
      <c r="F43" s="13"/>
      <c r="G43" s="13"/>
      <c r="H43" s="13"/>
      <c r="I43" s="13"/>
      <c r="J43" s="13"/>
      <c r="K43" s="13"/>
    </row>
    <row r="44" spans="2:11" ht="19.5" customHeight="1" thickBot="1">
      <c r="B44" s="200">
        <v>0.4</v>
      </c>
      <c r="C44" s="486">
        <f t="shared" si="0"/>
        <v>0.19762401786833211</v>
      </c>
      <c r="D44" s="13"/>
      <c r="E44" s="13"/>
      <c r="F44" s="357"/>
      <c r="G44" s="358" t="s">
        <v>0</v>
      </c>
      <c r="H44" s="110" t="s">
        <v>1</v>
      </c>
      <c r="I44" s="13"/>
      <c r="J44" s="13"/>
      <c r="K44" s="13"/>
    </row>
    <row r="45" spans="2:11" ht="19.5" customHeight="1">
      <c r="B45" s="200">
        <v>0.41</v>
      </c>
      <c r="C45" s="486">
        <f t="shared" si="0"/>
        <v>0.219936010896328</v>
      </c>
      <c r="D45" s="13"/>
      <c r="E45" s="13"/>
      <c r="F45" s="286" t="s">
        <v>144</v>
      </c>
      <c r="G45" s="359">
        <v>3.1333333333333333</v>
      </c>
      <c r="H45" s="360">
        <v>2.95</v>
      </c>
      <c r="I45" s="13"/>
      <c r="J45" s="13"/>
      <c r="K45" s="13"/>
    </row>
    <row r="46" spans="2:11" ht="19.5" customHeight="1">
      <c r="B46" s="200">
        <v>0.42</v>
      </c>
      <c r="C46" s="486">
        <f t="shared" si="0"/>
        <v>0.24332281780007689</v>
      </c>
      <c r="D46" s="13"/>
      <c r="E46" s="13"/>
      <c r="F46" s="287" t="s">
        <v>101</v>
      </c>
      <c r="G46" s="361">
        <v>1.6367816091954013</v>
      </c>
      <c r="H46" s="362">
        <v>1.3131578947368414</v>
      </c>
      <c r="I46" s="13"/>
      <c r="J46" s="13"/>
      <c r="K46" s="13"/>
    </row>
    <row r="47" spans="2:11" ht="19.5" customHeight="1">
      <c r="B47" s="200">
        <v>0.43</v>
      </c>
      <c r="C47" s="486">
        <f t="shared" si="0"/>
        <v>0.26769878352341969</v>
      </c>
      <c r="D47" s="13"/>
      <c r="E47" s="13"/>
      <c r="F47" s="287" t="s">
        <v>156</v>
      </c>
      <c r="G47" s="576">
        <v>1.2464469168221499</v>
      </c>
      <c r="H47" s="577"/>
      <c r="I47" s="13"/>
      <c r="J47" s="363" t="s">
        <v>157</v>
      </c>
      <c r="K47" s="13"/>
    </row>
    <row r="48" spans="2:11" ht="19.5" customHeight="1">
      <c r="B48" s="200">
        <v>0.44</v>
      </c>
      <c r="C48" s="486">
        <f t="shared" si="0"/>
        <v>0.29297014074622496</v>
      </c>
      <c r="D48" s="13"/>
      <c r="E48" s="13"/>
      <c r="F48" s="287" t="s">
        <v>131</v>
      </c>
      <c r="G48" s="364">
        <v>29</v>
      </c>
      <c r="H48" s="365">
        <v>19</v>
      </c>
      <c r="I48" s="13"/>
      <c r="J48" s="13"/>
      <c r="K48" s="13"/>
    </row>
    <row r="49" spans="2:11" ht="19.5" customHeight="1" thickBot="1">
      <c r="B49" s="200">
        <v>0.45</v>
      </c>
      <c r="C49" s="486">
        <f t="shared" si="0"/>
        <v>0.3190363740134477</v>
      </c>
      <c r="D49" s="13"/>
      <c r="E49" s="13"/>
      <c r="F49" s="288" t="s">
        <v>158</v>
      </c>
      <c r="G49" s="572">
        <f>_xlfn.F.DIST.RT(G47,G48,H48)</f>
        <v>0.31255948547141049</v>
      </c>
      <c r="H49" s="573"/>
      <c r="I49" s="366"/>
      <c r="J49" s="13"/>
      <c r="K49" s="13"/>
    </row>
    <row r="50" spans="2:11">
      <c r="B50" s="200">
        <v>0.46</v>
      </c>
      <c r="C50" s="486">
        <f t="shared" si="0"/>
        <v>0.34579159373340451</v>
      </c>
      <c r="D50" s="13"/>
      <c r="E50" s="13"/>
      <c r="F50" s="13"/>
      <c r="G50" s="13"/>
      <c r="H50" s="13"/>
      <c r="I50" s="13"/>
      <c r="J50" s="13"/>
      <c r="K50" s="13"/>
    </row>
    <row r="51" spans="2:11">
      <c r="B51" s="200">
        <v>0.47</v>
      </c>
      <c r="C51" s="486">
        <f t="shared" si="0"/>
        <v>0.37312589353074749</v>
      </c>
      <c r="D51" s="13"/>
      <c r="E51" s="13"/>
      <c r="F51" s="13"/>
      <c r="G51" s="13"/>
      <c r="H51" s="13"/>
      <c r="I51" s="13"/>
      <c r="J51" s="13"/>
      <c r="K51" s="13"/>
    </row>
    <row r="52" spans="2:11">
      <c r="B52" s="200">
        <v>0.48</v>
      </c>
      <c r="C52" s="486">
        <f t="shared" si="0"/>
        <v>0.40092666815408057</v>
      </c>
    </row>
    <row r="53" spans="2:11">
      <c r="B53" s="200">
        <v>0.49</v>
      </c>
      <c r="C53" s="486">
        <f t="shared" si="0"/>
        <v>0.42907987288184479</v>
      </c>
    </row>
    <row r="54" spans="2:11">
      <c r="B54" s="200">
        <v>0.5</v>
      </c>
      <c r="C54" s="486">
        <f t="shared" si="0"/>
        <v>0.45747120902455107</v>
      </c>
    </row>
    <row r="55" spans="2:11">
      <c r="B55" s="200">
        <v>0.51</v>
      </c>
      <c r="C55" s="486">
        <f t="shared" si="0"/>
        <v>0.48598722359492907</v>
      </c>
    </row>
    <row r="56" spans="2:11">
      <c r="B56" s="200">
        <v>0.52</v>
      </c>
      <c r="C56" s="486">
        <f t="shared" si="0"/>
        <v>0.51451631444365653</v>
      </c>
    </row>
    <row r="57" spans="2:11">
      <c r="B57" s="200">
        <v>0.53</v>
      </c>
      <c r="C57" s="486">
        <f t="shared" si="0"/>
        <v>0.54294963509151539</v>
      </c>
    </row>
    <row r="58" spans="2:11">
      <c r="B58" s="200">
        <v>0.54</v>
      </c>
      <c r="C58" s="486">
        <f t="shared" si="0"/>
        <v>0.5711818961024866</v>
      </c>
    </row>
    <row r="59" spans="2:11">
      <c r="B59" s="200">
        <v>0.55000000000000004</v>
      </c>
      <c r="C59" s="486">
        <f t="shared" si="0"/>
        <v>0.59911206212451917</v>
      </c>
    </row>
    <row r="60" spans="2:11">
      <c r="B60" s="200">
        <v>0.56000000000000005</v>
      </c>
      <c r="C60" s="486">
        <f t="shared" si="0"/>
        <v>0.62664394567626036</v>
      </c>
    </row>
    <row r="61" spans="2:11">
      <c r="B61" s="200">
        <v>0.56999999999999995</v>
      </c>
      <c r="C61" s="486">
        <f t="shared" si="0"/>
        <v>0.65368670038867183</v>
      </c>
    </row>
    <row r="62" spans="2:11">
      <c r="B62" s="200">
        <v>0.57999999999999996</v>
      </c>
      <c r="C62" s="486">
        <f t="shared" si="0"/>
        <v>0.68015521773742937</v>
      </c>
    </row>
    <row r="63" spans="2:11">
      <c r="B63" s="200">
        <v>0.59</v>
      </c>
      <c r="C63" s="486">
        <f t="shared" si="0"/>
        <v>0.70597043234735346</v>
      </c>
    </row>
    <row r="64" spans="2:11">
      <c r="B64" s="200">
        <v>0.6</v>
      </c>
      <c r="C64" s="486">
        <f t="shared" si="0"/>
        <v>0.73105954173872212</v>
      </c>
    </row>
    <row r="65" spans="2:3">
      <c r="B65" s="200">
        <v>0.61</v>
      </c>
      <c r="C65" s="486">
        <f t="shared" si="0"/>
        <v>0.75535614694500097</v>
      </c>
    </row>
    <row r="66" spans="2:3">
      <c r="B66" s="200">
        <v>0.62</v>
      </c>
      <c r="C66" s="486">
        <f t="shared" si="0"/>
        <v>0.7788003207887062</v>
      </c>
    </row>
    <row r="67" spans="2:3">
      <c r="B67" s="200">
        <v>0.63</v>
      </c>
      <c r="C67" s="486">
        <f t="shared" si="0"/>
        <v>0.80133861078514157</v>
      </c>
    </row>
    <row r="68" spans="2:3">
      <c r="B68" s="200">
        <v>0.64</v>
      </c>
      <c r="C68" s="486">
        <f t="shared" si="0"/>
        <v>0.82292398367815756</v>
      </c>
    </row>
    <row r="69" spans="2:3">
      <c r="B69" s="200">
        <v>0.65</v>
      </c>
      <c r="C69" s="486">
        <f t="shared" si="0"/>
        <v>0.84351571852271268</v>
      </c>
    </row>
    <row r="70" spans="2:3">
      <c r="B70" s="200">
        <v>0.66</v>
      </c>
      <c r="C70" s="486">
        <f t="shared" ref="C70:C133" si="1">_xlfn.F.DIST($B70,C$3,C$4,0)</f>
        <v>0.86307925503885108</v>
      </c>
    </row>
    <row r="71" spans="2:3">
      <c r="B71" s="200">
        <v>0.67</v>
      </c>
      <c r="C71" s="486">
        <f t="shared" si="1"/>
        <v>0.88158600369136686</v>
      </c>
    </row>
    <row r="72" spans="2:3">
      <c r="B72" s="200">
        <v>0.68</v>
      </c>
      <c r="C72" s="486">
        <f t="shared" si="1"/>
        <v>0.89901312361757135</v>
      </c>
    </row>
    <row r="73" spans="2:3">
      <c r="B73" s="200">
        <v>0.69</v>
      </c>
      <c r="C73" s="486">
        <f t="shared" si="1"/>
        <v>0.91534327414860528</v>
      </c>
    </row>
    <row r="74" spans="2:3">
      <c r="B74" s="200">
        <v>0.7</v>
      </c>
      <c r="C74" s="486">
        <f t="shared" si="1"/>
        <v>0.93056434526202814</v>
      </c>
    </row>
    <row r="75" spans="2:3">
      <c r="B75" s="200">
        <v>0.71</v>
      </c>
      <c r="C75" s="486">
        <f t="shared" si="1"/>
        <v>0.94466917187713439</v>
      </c>
    </row>
    <row r="76" spans="2:3">
      <c r="B76" s="200">
        <v>0.72</v>
      </c>
      <c r="C76" s="486">
        <f t="shared" si="1"/>
        <v>0.95765523647014061</v>
      </c>
    </row>
    <row r="77" spans="2:3">
      <c r="B77" s="200">
        <v>0.73</v>
      </c>
      <c r="C77" s="486">
        <f t="shared" si="1"/>
        <v>0.96952436405245934</v>
      </c>
    </row>
    <row r="78" spans="2:3">
      <c r="B78" s="200">
        <v>0.74</v>
      </c>
      <c r="C78" s="486">
        <f t="shared" si="1"/>
        <v>0.9802824131289426</v>
      </c>
    </row>
    <row r="79" spans="2:3">
      <c r="B79" s="200">
        <v>0.75</v>
      </c>
      <c r="C79" s="486">
        <f t="shared" si="1"/>
        <v>0.98993896583976415</v>
      </c>
    </row>
    <row r="80" spans="2:3">
      <c r="B80" s="200">
        <v>0.76</v>
      </c>
      <c r="C80" s="486">
        <f t="shared" si="1"/>
        <v>0.99850702009399428</v>
      </c>
    </row>
    <row r="81" spans="2:3">
      <c r="B81" s="200">
        <v>0.77</v>
      </c>
      <c r="C81" s="486">
        <f t="shared" si="1"/>
        <v>1.0060026861278559</v>
      </c>
    </row>
    <row r="82" spans="2:3">
      <c r="B82" s="200">
        <v>0.78</v>
      </c>
      <c r="C82" s="486">
        <f t="shared" si="1"/>
        <v>1.0124448895687306</v>
      </c>
    </row>
    <row r="83" spans="2:3">
      <c r="B83" s="200">
        <v>0.79</v>
      </c>
      <c r="C83" s="486">
        <f t="shared" si="1"/>
        <v>1.0178550827588244</v>
      </c>
    </row>
    <row r="84" spans="2:3">
      <c r="B84" s="200">
        <v>0.8</v>
      </c>
      <c r="C84" s="486">
        <f t="shared" si="1"/>
        <v>1.0222569657900473</v>
      </c>
    </row>
    <row r="85" spans="2:3">
      <c r="B85" s="200">
        <v>0.81</v>
      </c>
      <c r="C85" s="486">
        <f t="shared" si="1"/>
        <v>1.0256762184255064</v>
      </c>
    </row>
    <row r="86" spans="2:3">
      <c r="B86" s="200">
        <v>0.82</v>
      </c>
      <c r="C86" s="486">
        <f t="shared" si="1"/>
        <v>1.028140243831869</v>
      </c>
    </row>
    <row r="87" spans="2:3">
      <c r="B87" s="200">
        <v>0.83</v>
      </c>
      <c r="C87" s="486">
        <f t="shared" si="1"/>
        <v>1.0296779248205137</v>
      </c>
    </row>
    <row r="88" spans="2:3">
      <c r="B88" s="200">
        <v>0.84</v>
      </c>
      <c r="C88" s="486">
        <f t="shared" si="1"/>
        <v>1.030319393093192</v>
      </c>
    </row>
    <row r="89" spans="2:3">
      <c r="B89" s="200">
        <v>0.85</v>
      </c>
      <c r="C89" s="486">
        <f t="shared" si="1"/>
        <v>1.0300958118082952</v>
      </c>
    </row>
    <row r="90" spans="2:3">
      <c r="B90" s="200">
        <v>0.86</v>
      </c>
      <c r="C90" s="486">
        <f t="shared" si="1"/>
        <v>1.0290391716259508</v>
      </c>
    </row>
    <row r="91" spans="2:3">
      <c r="B91" s="200">
        <v>0.87</v>
      </c>
      <c r="C91" s="486">
        <f t="shared" si="1"/>
        <v>1.0271821002524955</v>
      </c>
    </row>
    <row r="92" spans="2:3">
      <c r="B92" s="200">
        <v>0.88</v>
      </c>
      <c r="C92" s="486">
        <f t="shared" si="1"/>
        <v>1.0245576853860183</v>
      </c>
    </row>
    <row r="93" spans="2:3">
      <c r="B93" s="200">
        <v>0.89</v>
      </c>
      <c r="C93" s="486">
        <f t="shared" si="1"/>
        <v>1.0211993108631197</v>
      </c>
    </row>
    <row r="94" spans="2:3">
      <c r="B94" s="200">
        <v>0.9</v>
      </c>
      <c r="C94" s="486">
        <f t="shared" si="1"/>
        <v>1.0171405057215004</v>
      </c>
    </row>
    <row r="95" spans="2:3">
      <c r="B95" s="200">
        <v>0.91</v>
      </c>
      <c r="C95" s="486">
        <f t="shared" si="1"/>
        <v>1.0124148058219737</v>
      </c>
    </row>
    <row r="96" spans="2:3">
      <c r="B96" s="200">
        <v>0.92</v>
      </c>
      <c r="C96" s="486">
        <f t="shared" si="1"/>
        <v>1.0070556276155742</v>
      </c>
    </row>
    <row r="97" spans="2:3">
      <c r="B97" s="200">
        <v>0.93</v>
      </c>
      <c r="C97" s="486">
        <f t="shared" si="1"/>
        <v>1.0010961535952045</v>
      </c>
    </row>
    <row r="98" spans="2:3">
      <c r="B98" s="200">
        <v>0.94</v>
      </c>
      <c r="C98" s="486">
        <f t="shared" si="1"/>
        <v>0.99456922893585575</v>
      </c>
    </row>
    <row r="99" spans="2:3">
      <c r="B99" s="200">
        <v>0.95</v>
      </c>
      <c r="C99" s="486">
        <f t="shared" si="1"/>
        <v>0.98750726880112816</v>
      </c>
    </row>
    <row r="100" spans="2:3">
      <c r="B100" s="200">
        <v>0.96</v>
      </c>
      <c r="C100" s="486">
        <f t="shared" si="1"/>
        <v>0.97994217577578524</v>
      </c>
    </row>
    <row r="101" spans="2:3">
      <c r="B101" s="200">
        <v>0.97</v>
      </c>
      <c r="C101" s="486">
        <f t="shared" si="1"/>
        <v>0.97190526687340084</v>
      </c>
    </row>
    <row r="102" spans="2:3">
      <c r="B102" s="200">
        <v>0.98</v>
      </c>
      <c r="C102" s="486">
        <f t="shared" si="1"/>
        <v>0.96342720956361094</v>
      </c>
    </row>
    <row r="103" spans="2:3">
      <c r="B103" s="200">
        <v>0.99</v>
      </c>
      <c r="C103" s="486">
        <f t="shared" si="1"/>
        <v>0.95453796626436616</v>
      </c>
    </row>
    <row r="104" spans="2:3">
      <c r="B104" s="200">
        <v>1</v>
      </c>
      <c r="C104" s="486">
        <f t="shared" si="1"/>
        <v>0.94526674675012023</v>
      </c>
    </row>
    <row r="105" spans="2:3">
      <c r="B105" s="200">
        <v>1.01</v>
      </c>
      <c r="C105" s="486">
        <f t="shared" si="1"/>
        <v>0.93564196793617393</v>
      </c>
    </row>
    <row r="106" spans="2:3">
      <c r="B106" s="200">
        <v>1.02</v>
      </c>
      <c r="C106" s="486">
        <f t="shared" si="1"/>
        <v>0.92569122051199249</v>
      </c>
    </row>
    <row r="107" spans="2:3">
      <c r="B107" s="200">
        <v>1.03</v>
      </c>
      <c r="C107" s="486">
        <f t="shared" si="1"/>
        <v>0.91544124191153664</v>
      </c>
    </row>
    <row r="108" spans="2:3">
      <c r="B108" s="200">
        <v>1.04</v>
      </c>
      <c r="C108" s="486">
        <f t="shared" si="1"/>
        <v>0.90491789512589493</v>
      </c>
    </row>
    <row r="109" spans="2:3">
      <c r="B109" s="200">
        <v>1.05</v>
      </c>
      <c r="C109" s="486">
        <f t="shared" si="1"/>
        <v>0.89414615288247479</v>
      </c>
    </row>
    <row r="110" spans="2:3">
      <c r="B110" s="200">
        <v>1.06</v>
      </c>
      <c r="C110" s="486">
        <f t="shared" si="1"/>
        <v>0.88315008673525008</v>
      </c>
    </row>
    <row r="111" spans="2:3">
      <c r="B111" s="200">
        <v>1.07</v>
      </c>
      <c r="C111" s="486">
        <f t="shared" si="1"/>
        <v>0.87195286063156352</v>
      </c>
    </row>
    <row r="112" spans="2:3">
      <c r="B112" s="200">
        <v>1.08</v>
      </c>
      <c r="C112" s="486">
        <f t="shared" si="1"/>
        <v>0.86057672854261158</v>
      </c>
    </row>
    <row r="113" spans="2:3">
      <c r="B113" s="200">
        <v>1.0900000000000001</v>
      </c>
      <c r="C113" s="486">
        <f t="shared" si="1"/>
        <v>0.8490430357667732</v>
      </c>
    </row>
    <row r="114" spans="2:3">
      <c r="B114" s="200">
        <v>1.1000000000000001</v>
      </c>
      <c r="C114" s="486">
        <f t="shared" si="1"/>
        <v>0.83737222353682694</v>
      </c>
    </row>
    <row r="115" spans="2:3">
      <c r="B115" s="200">
        <v>1.1100000000000001</v>
      </c>
      <c r="C115" s="486">
        <f t="shared" si="1"/>
        <v>0.82558383658403434</v>
      </c>
    </row>
    <row r="116" spans="2:3">
      <c r="B116" s="200">
        <v>1.1200000000000001</v>
      </c>
      <c r="C116" s="486">
        <f t="shared" si="1"/>
        <v>0.8136965333336742</v>
      </c>
    </row>
    <row r="117" spans="2:3">
      <c r="B117" s="200">
        <v>1.1299999999999999</v>
      </c>
      <c r="C117" s="486">
        <f t="shared" si="1"/>
        <v>0.80172809842768356</v>
      </c>
    </row>
    <row r="118" spans="2:3">
      <c r="B118" s="200">
        <v>1.1399999999999999</v>
      </c>
      <c r="C118" s="486">
        <f t="shared" si="1"/>
        <v>0.78969545729072343</v>
      </c>
    </row>
    <row r="119" spans="2:3">
      <c r="B119" s="200">
        <v>1.1499999999999999</v>
      </c>
      <c r="C119" s="486">
        <f t="shared" si="1"/>
        <v>0.77761469247597492</v>
      </c>
    </row>
    <row r="120" spans="2:3">
      <c r="B120" s="200">
        <v>1.1599999999999999</v>
      </c>
      <c r="C120" s="486">
        <f t="shared" si="1"/>
        <v>0.76550106154613662</v>
      </c>
    </row>
    <row r="121" spans="2:3">
      <c r="B121" s="200">
        <v>1.17</v>
      </c>
      <c r="C121" s="486">
        <f t="shared" si="1"/>
        <v>0.75336901626370134</v>
      </c>
    </row>
    <row r="122" spans="2:3">
      <c r="B122" s="200">
        <v>1.18</v>
      </c>
      <c r="C122" s="486">
        <f t="shared" si="1"/>
        <v>0.74123222288223722</v>
      </c>
    </row>
    <row r="123" spans="2:3">
      <c r="B123" s="200">
        <v>1.19</v>
      </c>
      <c r="C123" s="486">
        <f t="shared" si="1"/>
        <v>0.7291035833472882</v>
      </c>
    </row>
    <row r="124" spans="2:3">
      <c r="B124" s="200">
        <v>1.2</v>
      </c>
      <c r="C124" s="486">
        <f t="shared" si="1"/>
        <v>0.71699525723151425</v>
      </c>
    </row>
    <row r="125" spans="2:3">
      <c r="B125" s="200">
        <v>1.21</v>
      </c>
      <c r="C125" s="486">
        <f t="shared" si="1"/>
        <v>0.70491868424391257</v>
      </c>
    </row>
    <row r="126" spans="2:3">
      <c r="B126" s="200">
        <v>1.22</v>
      </c>
      <c r="C126" s="486">
        <f t="shared" si="1"/>
        <v>0.69288460716731015</v>
      </c>
    </row>
    <row r="127" spans="2:3">
      <c r="B127" s="200">
        <v>1.23</v>
      </c>
      <c r="C127" s="486">
        <f t="shared" si="1"/>
        <v>0.68090309509171176</v>
      </c>
    </row>
    <row r="128" spans="2:3">
      <c r="B128" s="200">
        <v>1.24</v>
      </c>
      <c r="C128" s="486">
        <f t="shared" si="1"/>
        <v>0.66898356682394999</v>
      </c>
    </row>
    <row r="129" spans="2:3">
      <c r="B129" s="200">
        <v>1.25</v>
      </c>
      <c r="C129" s="486">
        <f t="shared" si="1"/>
        <v>0.65713481436576071</v>
      </c>
    </row>
    <row r="130" spans="2:3">
      <c r="B130" s="200">
        <v>1.26</v>
      </c>
      <c r="C130" s="486">
        <f t="shared" si="1"/>
        <v>0.64536502636368409</v>
      </c>
    </row>
    <row r="131" spans="2:3">
      <c r="B131" s="200">
        <v>1.27</v>
      </c>
      <c r="C131" s="486">
        <f t="shared" si="1"/>
        <v>0.63368181144434321</v>
      </c>
    </row>
    <row r="132" spans="2:3">
      <c r="B132" s="200">
        <v>1.28</v>
      </c>
      <c r="C132" s="486">
        <f t="shared" si="1"/>
        <v>0.62209222135850273</v>
      </c>
    </row>
    <row r="133" spans="2:3">
      <c r="B133" s="200">
        <v>1.29</v>
      </c>
      <c r="C133" s="486">
        <f t="shared" si="1"/>
        <v>0.61060277386595851</v>
      </c>
    </row>
    <row r="134" spans="2:3">
      <c r="B134" s="200">
        <v>1.3</v>
      </c>
      <c r="C134" s="486">
        <f t="shared" ref="C134:C197" si="2">_xlfn.F.DIST($B134,C$3,C$4,0)</f>
        <v>0.59921947530180086</v>
      </c>
    </row>
    <row r="135" spans="2:3">
      <c r="B135" s="200">
        <v>1.31</v>
      </c>
      <c r="C135" s="486">
        <f t="shared" si="2"/>
        <v>0.58794784277207834</v>
      </c>
    </row>
    <row r="136" spans="2:3">
      <c r="B136" s="200">
        <v>1.32</v>
      </c>
      <c r="C136" s="486">
        <f t="shared" si="2"/>
        <v>0.5767929259339305</v>
      </c>
    </row>
    <row r="137" spans="2:3">
      <c r="B137" s="200">
        <v>1.33</v>
      </c>
      <c r="C137" s="486">
        <f t="shared" si="2"/>
        <v>0.56575932832174969</v>
      </c>
    </row>
    <row r="138" spans="2:3">
      <c r="B138" s="200">
        <v>1.34</v>
      </c>
      <c r="C138" s="486">
        <f t="shared" si="2"/>
        <v>0.554851228186789</v>
      </c>
    </row>
    <row r="139" spans="2:3">
      <c r="B139" s="200">
        <v>1.35</v>
      </c>
      <c r="C139" s="486">
        <f t="shared" si="2"/>
        <v>0.54407239882308056</v>
      </c>
    </row>
    <row r="140" spans="2:3">
      <c r="B140" s="200">
        <v>1.36</v>
      </c>
      <c r="C140" s="486">
        <f t="shared" si="2"/>
        <v>0.53342622835744458</v>
      </c>
    </row>
    <row r="141" spans="2:3">
      <c r="B141" s="200">
        <v>1.37</v>
      </c>
      <c r="C141" s="486">
        <f t="shared" si="2"/>
        <v>0.52291573898582289</v>
      </c>
    </row>
    <row r="142" spans="2:3">
      <c r="B142" s="200">
        <v>1.38</v>
      </c>
      <c r="C142" s="486">
        <f t="shared" si="2"/>
        <v>0.5125436056422974</v>
      </c>
    </row>
    <row r="143" spans="2:3">
      <c r="B143" s="200">
        <v>1.39</v>
      </c>
      <c r="C143" s="486">
        <f t="shared" si="2"/>
        <v>0.50231217409078344</v>
      </c>
    </row>
    <row r="144" spans="2:3">
      <c r="B144" s="200">
        <v>1.4</v>
      </c>
      <c r="C144" s="486">
        <f t="shared" si="2"/>
        <v>0.49222347843268877</v>
      </c>
    </row>
    <row r="145" spans="2:3">
      <c r="B145" s="200">
        <v>1.41</v>
      </c>
      <c r="C145" s="486">
        <f t="shared" si="2"/>
        <v>0.48227925802689259</v>
      </c>
    </row>
    <row r="146" spans="2:3">
      <c r="B146" s="200">
        <v>1.42</v>
      </c>
      <c r="C146" s="486">
        <f t="shared" si="2"/>
        <v>0.47248097382093723</v>
      </c>
    </row>
    <row r="147" spans="2:3">
      <c r="B147" s="200">
        <v>1.43</v>
      </c>
      <c r="C147" s="486">
        <f t="shared" si="2"/>
        <v>0.46282982409481127</v>
      </c>
    </row>
    <row r="148" spans="2:3">
      <c r="B148" s="200">
        <v>1.44</v>
      </c>
      <c r="C148" s="486">
        <f t="shared" si="2"/>
        <v>0.45332675962074598</v>
      </c>
    </row>
    <row r="149" spans="2:3">
      <c r="B149" s="200">
        <v>1.45</v>
      </c>
      <c r="C149" s="486">
        <f t="shared" si="2"/>
        <v>0.44397249824430729</v>
      </c>
    </row>
    <row r="150" spans="2:3">
      <c r="B150" s="200">
        <v>1.46</v>
      </c>
      <c r="C150" s="486">
        <f t="shared" si="2"/>
        <v>0.43476753889375996</v>
      </c>
    </row>
    <row r="151" spans="2:3">
      <c r="B151" s="200">
        <v>1.47</v>
      </c>
      <c r="C151" s="486">
        <f t="shared" si="2"/>
        <v>0.42571217502602282</v>
      </c>
    </row>
    <row r="152" spans="2:3">
      <c r="B152" s="200">
        <v>1.48</v>
      </c>
      <c r="C152" s="486">
        <f t="shared" si="2"/>
        <v>0.41680650751879783</v>
      </c>
    </row>
    <row r="153" spans="2:3">
      <c r="B153" s="200">
        <v>1.49</v>
      </c>
      <c r="C153" s="486">
        <f t="shared" si="2"/>
        <v>0.40805045701957932</v>
      </c>
    </row>
    <row r="154" spans="2:3">
      <c r="B154" s="200">
        <v>1.5</v>
      </c>
      <c r="C154" s="486">
        <f t="shared" si="2"/>
        <v>0.39944377576300677</v>
      </c>
    </row>
    <row r="155" spans="2:3">
      <c r="B155" s="200">
        <v>1.51</v>
      </c>
      <c r="C155" s="486">
        <f t="shared" si="2"/>
        <v>0.39098605886892723</v>
      </c>
    </row>
    <row r="156" spans="2:3">
      <c r="B156" s="200">
        <v>1.52</v>
      </c>
      <c r="C156" s="486">
        <f t="shared" si="2"/>
        <v>0.38267675513404831</v>
      </c>
    </row>
    <row r="157" spans="2:3">
      <c r="B157" s="200">
        <v>1.53</v>
      </c>
      <c r="C157" s="486">
        <f t="shared" si="2"/>
        <v>0.37451517733062739</v>
      </c>
    </row>
    <row r="158" spans="2:3">
      <c r="B158" s="200">
        <v>1.54</v>
      </c>
      <c r="C158" s="486">
        <f t="shared" si="2"/>
        <v>0.36650051202598039</v>
      </c>
    </row>
    <row r="159" spans="2:3">
      <c r="B159" s="200">
        <v>1.55</v>
      </c>
      <c r="C159" s="486">
        <f t="shared" si="2"/>
        <v>0.35863182893694107</v>
      </c>
    </row>
    <row r="160" spans="2:3">
      <c r="B160" s="200">
        <v>1.56</v>
      </c>
      <c r="C160" s="486">
        <f t="shared" si="2"/>
        <v>0.35090808983358218</v>
      </c>
    </row>
    <row r="161" spans="2:3">
      <c r="B161" s="200">
        <v>1.57</v>
      </c>
      <c r="C161" s="486">
        <f t="shared" si="2"/>
        <v>0.34332815700662356</v>
      </c>
    </row>
    <row r="162" spans="2:3">
      <c r="B162" s="200">
        <v>1.58</v>
      </c>
      <c r="C162" s="486">
        <f t="shared" si="2"/>
        <v>0.33589080131304438</v>
      </c>
    </row>
    <row r="163" spans="2:3">
      <c r="B163" s="200">
        <v>1.59</v>
      </c>
      <c r="C163" s="486">
        <f t="shared" si="2"/>
        <v>0.32859470981439226</v>
      </c>
    </row>
    <row r="164" spans="2:3">
      <c r="B164" s="200">
        <v>1.6</v>
      </c>
      <c r="C164" s="486">
        <f t="shared" si="2"/>
        <v>0.32143849302220801</v>
      </c>
    </row>
    <row r="165" spans="2:3">
      <c r="B165" s="200">
        <v>1.61</v>
      </c>
      <c r="C165" s="486">
        <f t="shared" si="2"/>
        <v>0.31442069176491466</v>
      </c>
    </row>
    <row r="166" spans="2:3">
      <c r="B166" s="200">
        <v>1.62</v>
      </c>
      <c r="C166" s="486">
        <f t="shared" si="2"/>
        <v>0.30753978369033202</v>
      </c>
    </row>
    <row r="167" spans="2:3">
      <c r="B167" s="200">
        <v>1.63</v>
      </c>
      <c r="C167" s="486">
        <f t="shared" si="2"/>
        <v>0.30079418941779723</v>
      </c>
    </row>
    <row r="168" spans="2:3">
      <c r="B168" s="200">
        <v>1.64</v>
      </c>
      <c r="C168" s="486">
        <f t="shared" si="2"/>
        <v>0.29418227835366734</v>
      </c>
    </row>
    <row r="169" spans="2:3">
      <c r="B169" s="200">
        <v>1.65</v>
      </c>
      <c r="C169" s="486">
        <f t="shared" si="2"/>
        <v>0.28770237418369343</v>
      </c>
    </row>
    <row r="170" spans="2:3">
      <c r="B170" s="200">
        <v>1.66</v>
      </c>
      <c r="C170" s="486">
        <f t="shared" si="2"/>
        <v>0.28135276005554477</v>
      </c>
    </row>
    <row r="171" spans="2:3">
      <c r="B171" s="200">
        <v>1.67</v>
      </c>
      <c r="C171" s="486">
        <f t="shared" si="2"/>
        <v>0.2751316834643871</v>
      </c>
    </row>
    <row r="172" spans="2:3">
      <c r="B172" s="200">
        <v>1.68</v>
      </c>
      <c r="C172" s="486">
        <f t="shared" si="2"/>
        <v>0.26903736085417745</v>
      </c>
    </row>
    <row r="173" spans="2:3">
      <c r="B173" s="200">
        <v>1.69</v>
      </c>
      <c r="C173" s="486">
        <f t="shared" si="2"/>
        <v>0.26306798194698805</v>
      </c>
    </row>
    <row r="174" spans="2:3">
      <c r="B174" s="200">
        <v>1.7</v>
      </c>
      <c r="C174" s="486">
        <f t="shared" si="2"/>
        <v>0.25722171381233633</v>
      </c>
    </row>
    <row r="175" spans="2:3">
      <c r="B175" s="200">
        <v>1.71</v>
      </c>
      <c r="C175" s="486">
        <f t="shared" si="2"/>
        <v>0.25149670468815588</v>
      </c>
    </row>
    <row r="176" spans="2:3">
      <c r="B176" s="200">
        <v>1.72</v>
      </c>
      <c r="C176" s="486">
        <f t="shared" si="2"/>
        <v>0.24589108756471378</v>
      </c>
    </row>
    <row r="177" spans="2:3">
      <c r="B177" s="200">
        <v>1.73</v>
      </c>
      <c r="C177" s="486">
        <f t="shared" si="2"/>
        <v>0.24040298354240464</v>
      </c>
    </row>
    <row r="178" spans="2:3">
      <c r="B178" s="200">
        <v>1.74</v>
      </c>
      <c r="C178" s="486">
        <f t="shared" si="2"/>
        <v>0.2350305049740177</v>
      </c>
    </row>
    <row r="179" spans="2:3">
      <c r="B179" s="200">
        <v>1.75</v>
      </c>
      <c r="C179" s="486">
        <f t="shared" si="2"/>
        <v>0.22977175840170744</v>
      </c>
    </row>
    <row r="180" spans="2:3">
      <c r="B180" s="200">
        <v>1.76</v>
      </c>
      <c r="C180" s="486">
        <f t="shared" si="2"/>
        <v>0.22462484729855725</v>
      </c>
    </row>
    <row r="181" spans="2:3">
      <c r="B181" s="200">
        <v>1.77</v>
      </c>
      <c r="C181" s="486">
        <f t="shared" si="2"/>
        <v>0.2195878746242643</v>
      </c>
    </row>
    <row r="182" spans="2:3">
      <c r="B182" s="200">
        <v>1.78</v>
      </c>
      <c r="C182" s="486">
        <f t="shared" si="2"/>
        <v>0.21465894520413339</v>
      </c>
    </row>
    <row r="183" spans="2:3">
      <c r="B183" s="200">
        <v>1.79</v>
      </c>
      <c r="C183" s="486">
        <f t="shared" si="2"/>
        <v>0.20983616794023199</v>
      </c>
    </row>
    <row r="184" spans="2:3">
      <c r="B184" s="200">
        <v>1.8</v>
      </c>
      <c r="C184" s="486">
        <f t="shared" si="2"/>
        <v>0.20511765786320371</v>
      </c>
    </row>
    <row r="185" spans="2:3">
      <c r="B185" s="200">
        <v>1.81</v>
      </c>
      <c r="C185" s="486">
        <f t="shared" si="2"/>
        <v>0.20050153803292892</v>
      </c>
    </row>
    <row r="186" spans="2:3">
      <c r="B186" s="200">
        <v>1.82</v>
      </c>
      <c r="C186" s="486">
        <f t="shared" si="2"/>
        <v>0.19598594129587174</v>
      </c>
    </row>
    <row r="187" spans="2:3">
      <c r="B187" s="200">
        <v>1.83</v>
      </c>
      <c r="C187" s="486">
        <f t="shared" si="2"/>
        <v>0.19156901190666506</v>
      </c>
    </row>
    <row r="188" spans="2:3">
      <c r="B188" s="200">
        <v>1.84</v>
      </c>
      <c r="C188" s="486">
        <f t="shared" si="2"/>
        <v>0.187248907021137</v>
      </c>
    </row>
    <row r="189" spans="2:3">
      <c r="B189" s="200">
        <v>1.85</v>
      </c>
      <c r="C189" s="486">
        <f t="shared" si="2"/>
        <v>0.18302379806772673</v>
      </c>
    </row>
    <row r="190" spans="2:3">
      <c r="B190" s="200">
        <v>1.86</v>
      </c>
      <c r="C190" s="486">
        <f t="shared" si="2"/>
        <v>0.17889187200388718</v>
      </c>
    </row>
    <row r="191" spans="2:3">
      <c r="B191" s="200">
        <v>1.87</v>
      </c>
      <c r="C191" s="486">
        <f t="shared" si="2"/>
        <v>0.17485133246384557</v>
      </c>
    </row>
    <row r="192" spans="2:3">
      <c r="B192" s="200">
        <v>1.88</v>
      </c>
      <c r="C192" s="486">
        <f t="shared" si="2"/>
        <v>0.17090040080376209</v>
      </c>
    </row>
    <row r="193" spans="2:3">
      <c r="B193" s="200">
        <v>1.89</v>
      </c>
      <c r="C193" s="486">
        <f t="shared" si="2"/>
        <v>0.16703731705009187</v>
      </c>
    </row>
    <row r="194" spans="2:3">
      <c r="B194" s="200">
        <v>1.9</v>
      </c>
      <c r="C194" s="486">
        <f t="shared" si="2"/>
        <v>0.16326034075668408</v>
      </c>
    </row>
    <row r="195" spans="2:3">
      <c r="B195" s="200">
        <v>1.91</v>
      </c>
      <c r="C195" s="486">
        <f t="shared" si="2"/>
        <v>0.15956775177588883</v>
      </c>
    </row>
    <row r="196" spans="2:3">
      <c r="B196" s="200">
        <v>1.92</v>
      </c>
      <c r="C196" s="486">
        <f t="shared" si="2"/>
        <v>0.15595785094871978</v>
      </c>
    </row>
    <row r="197" spans="2:3">
      <c r="B197" s="200">
        <v>1.93</v>
      </c>
      <c r="C197" s="486">
        <f t="shared" si="2"/>
        <v>0.15242896071886614</v>
      </c>
    </row>
    <row r="198" spans="2:3">
      <c r="B198" s="200">
        <v>1.94</v>
      </c>
      <c r="C198" s="486">
        <f t="shared" ref="C198:C261" si="3">_xlfn.F.DIST($B198,C$3,C$4,0)</f>
        <v>0.14897942567513103</v>
      </c>
    </row>
    <row r="199" spans="2:3">
      <c r="B199" s="200">
        <v>1.95</v>
      </c>
      <c r="C199" s="486">
        <f t="shared" si="3"/>
        <v>0.14560761302664924</v>
      </c>
    </row>
    <row r="200" spans="2:3">
      <c r="B200" s="200">
        <v>1.96</v>
      </c>
      <c r="C200" s="486">
        <f t="shared" si="3"/>
        <v>0.14231191301503332</v>
      </c>
    </row>
    <row r="201" spans="2:3">
      <c r="B201" s="200">
        <v>1.97</v>
      </c>
      <c r="C201" s="486">
        <f t="shared" si="3"/>
        <v>0.13909073926738411</v>
      </c>
    </row>
    <row r="202" spans="2:3">
      <c r="B202" s="200">
        <v>1.98</v>
      </c>
      <c r="C202" s="486">
        <f t="shared" si="3"/>
        <v>0.13594252909391966</v>
      </c>
    </row>
    <row r="203" spans="2:3">
      <c r="B203" s="200">
        <v>1.99</v>
      </c>
      <c r="C203" s="486">
        <f t="shared" si="3"/>
        <v>0.13286574373377752</v>
      </c>
    </row>
    <row r="204" spans="2:3">
      <c r="B204" s="200">
        <v>2</v>
      </c>
      <c r="C204" s="486">
        <f t="shared" si="3"/>
        <v>0.129858868552374</v>
      </c>
    </row>
    <row r="205" spans="2:3">
      <c r="B205" s="200">
        <v>2.0099999999999998</v>
      </c>
      <c r="C205" s="486">
        <f t="shared" si="3"/>
        <v>0.12692041319352984</v>
      </c>
    </row>
    <row r="206" spans="2:3">
      <c r="B206" s="200">
        <v>2.02</v>
      </c>
      <c r="C206" s="486">
        <f t="shared" si="3"/>
        <v>0.12404891168940434</v>
      </c>
    </row>
    <row r="207" spans="2:3">
      <c r="B207" s="200">
        <v>2.0299999999999998</v>
      </c>
      <c r="C207" s="486">
        <f t="shared" si="3"/>
        <v>0.12124292253112641</v>
      </c>
    </row>
    <row r="208" spans="2:3">
      <c r="B208" s="200">
        <v>2.04</v>
      </c>
      <c r="C208" s="486">
        <f t="shared" si="3"/>
        <v>0.11850102870285401</v>
      </c>
    </row>
    <row r="209" spans="2:3">
      <c r="B209" s="200">
        <v>2.0499999999999998</v>
      </c>
      <c r="C209" s="486">
        <f t="shared" si="3"/>
        <v>0.11582183768185676</v>
      </c>
    </row>
    <row r="210" spans="2:3">
      <c r="B210" s="200">
        <v>2.06</v>
      </c>
      <c r="C210" s="486">
        <f t="shared" si="3"/>
        <v>0.11320398140707008</v>
      </c>
    </row>
    <row r="211" spans="2:3">
      <c r="B211" s="200">
        <v>2.0699999999999998</v>
      </c>
      <c r="C211" s="486">
        <f t="shared" si="3"/>
        <v>0.11064611621843815</v>
      </c>
    </row>
    <row r="212" spans="2:3">
      <c r="B212" s="200">
        <v>2.08</v>
      </c>
      <c r="C212" s="486">
        <f t="shared" si="3"/>
        <v>0.10814692276924844</v>
      </c>
    </row>
    <row r="213" spans="2:3">
      <c r="B213" s="200">
        <v>2.09</v>
      </c>
      <c r="C213" s="486">
        <f t="shared" si="3"/>
        <v>0.10570510591351925</v>
      </c>
    </row>
    <row r="214" spans="2:3">
      <c r="B214" s="200">
        <v>2.1</v>
      </c>
      <c r="C214" s="486">
        <f t="shared" si="3"/>
        <v>0.10331939457040697</v>
      </c>
    </row>
    <row r="215" spans="2:3">
      <c r="B215" s="200">
        <v>2.11</v>
      </c>
      <c r="C215" s="486">
        <f t="shared" si="3"/>
        <v>0.1009885415674773</v>
      </c>
    </row>
    <row r="216" spans="2:3">
      <c r="B216" s="200">
        <v>2.12</v>
      </c>
      <c r="C216" s="486">
        <f t="shared" si="3"/>
        <v>9.8711323464584458E-2</v>
      </c>
    </row>
    <row r="217" spans="2:3">
      <c r="B217" s="200">
        <v>2.13</v>
      </c>
      <c r="C217" s="486">
        <f t="shared" si="3"/>
        <v>9.6486540360005479E-2</v>
      </c>
    </row>
    <row r="218" spans="2:3">
      <c r="B218" s="200">
        <v>2.14</v>
      </c>
      <c r="C218" s="486">
        <f t="shared" si="3"/>
        <v>9.4313015680374548E-2</v>
      </c>
    </row>
    <row r="219" spans="2:3">
      <c r="B219" s="200">
        <v>2.15</v>
      </c>
      <c r="C219" s="486">
        <f t="shared" si="3"/>
        <v>9.2189595955882206E-2</v>
      </c>
    </row>
    <row r="220" spans="2:3">
      <c r="B220" s="200">
        <v>2.16</v>
      </c>
      <c r="C220" s="486">
        <f t="shared" si="3"/>
        <v>9.0115150582108963E-2</v>
      </c>
    </row>
    <row r="221" spans="2:3">
      <c r="B221" s="200">
        <v>2.17</v>
      </c>
      <c r="C221" s="486">
        <f t="shared" si="3"/>
        <v>8.8088571569786264E-2</v>
      </c>
    </row>
    <row r="222" spans="2:3">
      <c r="B222" s="200">
        <v>2.1800000000000002</v>
      </c>
      <c r="C222" s="486">
        <f t="shared" si="3"/>
        <v>8.6108773283700216E-2</v>
      </c>
    </row>
    <row r="223" spans="2:3">
      <c r="B223" s="200">
        <v>2.19</v>
      </c>
      <c r="C223" s="486">
        <f t="shared" si="3"/>
        <v>8.4174692171877341E-2</v>
      </c>
    </row>
    <row r="224" spans="2:3">
      <c r="B224" s="200">
        <v>2.2000000000000002</v>
      </c>
      <c r="C224" s="486">
        <f t="shared" si="3"/>
        <v>8.2285286486125236E-2</v>
      </c>
    </row>
    <row r="225" spans="2:3">
      <c r="B225" s="200">
        <v>2.21</v>
      </c>
      <c r="C225" s="486">
        <f t="shared" si="3"/>
        <v>8.0439535994929132E-2</v>
      </c>
    </row>
    <row r="226" spans="2:3">
      <c r="B226" s="200">
        <v>2.2200000000000002</v>
      </c>
      <c r="C226" s="486">
        <f t="shared" si="3"/>
        <v>7.8636441689647826E-2</v>
      </c>
    </row>
    <row r="227" spans="2:3">
      <c r="B227" s="200">
        <v>2.23</v>
      </c>
      <c r="C227" s="486">
        <f t="shared" si="3"/>
        <v>7.6875025484891502E-2</v>
      </c>
    </row>
    <row r="228" spans="2:3">
      <c r="B228" s="200">
        <v>2.2400000000000002</v>
      </c>
      <c r="C228" s="486">
        <f t="shared" si="3"/>
        <v>7.5154329913901918E-2</v>
      </c>
    </row>
    <row r="229" spans="2:3">
      <c r="B229" s="200">
        <v>2.25</v>
      </c>
      <c r="C229" s="486">
        <f t="shared" si="3"/>
        <v>7.347341781971102E-2</v>
      </c>
    </row>
    <row r="230" spans="2:3">
      <c r="B230" s="200">
        <v>2.2599999999999998</v>
      </c>
      <c r="C230" s="486">
        <f t="shared" si="3"/>
        <v>7.1831372042795064E-2</v>
      </c>
    </row>
    <row r="231" spans="2:3">
      <c r="B231" s="200">
        <v>2.27</v>
      </c>
      <c r="C231" s="486">
        <f t="shared" si="3"/>
        <v>7.0227295105895177E-2</v>
      </c>
    </row>
    <row r="232" spans="2:3">
      <c r="B232" s="200">
        <v>2.2799999999999998</v>
      </c>
      <c r="C232" s="486">
        <f t="shared" si="3"/>
        <v>6.8660308896635616E-2</v>
      </c>
    </row>
    <row r="233" spans="2:3">
      <c r="B233" s="200">
        <v>2.29</v>
      </c>
      <c r="C233" s="486">
        <f t="shared" si="3"/>
        <v>6.7129554348516376E-2</v>
      </c>
    </row>
    <row r="234" spans="2:3">
      <c r="B234" s="200">
        <v>2.2999999999999998</v>
      </c>
      <c r="C234" s="486">
        <f t="shared" si="3"/>
        <v>6.5634191120827981E-2</v>
      </c>
    </row>
    <row r="235" spans="2:3">
      <c r="B235" s="200">
        <v>2.31</v>
      </c>
      <c r="C235" s="486">
        <f t="shared" si="3"/>
        <v>6.4173397277989291E-2</v>
      </c>
    </row>
    <row r="236" spans="2:3">
      <c r="B236" s="200">
        <v>2.3199999999999998</v>
      </c>
      <c r="C236" s="486">
        <f t="shared" si="3"/>
        <v>6.2746368968776625E-2</v>
      </c>
    </row>
    <row r="237" spans="2:3">
      <c r="B237" s="200">
        <v>2.33</v>
      </c>
      <c r="C237" s="486">
        <f t="shared" si="3"/>
        <v>6.135232010587683E-2</v>
      </c>
    </row>
    <row r="238" spans="2:3">
      <c r="B238" s="200">
        <v>2.34</v>
      </c>
      <c r="C238" s="486">
        <f t="shared" si="3"/>
        <v>5.9990482046166409E-2</v>
      </c>
    </row>
    <row r="239" spans="2:3">
      <c r="B239" s="200">
        <v>2.35</v>
      </c>
      <c r="C239" s="486">
        <f t="shared" si="3"/>
        <v>5.8660103272082945E-2</v>
      </c>
    </row>
    <row r="240" spans="2:3">
      <c r="B240" s="200">
        <v>2.36</v>
      </c>
      <c r="C240" s="486">
        <f t="shared" si="3"/>
        <v>5.736044907443439E-2</v>
      </c>
    </row>
    <row r="241" spans="2:3">
      <c r="B241" s="200">
        <v>2.37</v>
      </c>
      <c r="C241" s="486">
        <f t="shared" si="3"/>
        <v>5.6090801236956783E-2</v>
      </c>
    </row>
    <row r="242" spans="2:3">
      <c r="B242" s="200">
        <v>2.38</v>
      </c>
      <c r="C242" s="486">
        <f t="shared" si="3"/>
        <v>5.4850457722908849E-2</v>
      </c>
    </row>
    <row r="243" spans="2:3">
      <c r="B243" s="200">
        <v>2.39</v>
      </c>
      <c r="C243" s="486">
        <f t="shared" si="3"/>
        <v>5.3638732363968905E-2</v>
      </c>
    </row>
    <row r="244" spans="2:3">
      <c r="B244" s="200">
        <v>2.4</v>
      </c>
      <c r="C244" s="486">
        <f t="shared" si="3"/>
        <v>5.2454954551673767E-2</v>
      </c>
    </row>
    <row r="245" spans="2:3">
      <c r="B245" s="200">
        <v>2.41</v>
      </c>
      <c r="C245" s="486">
        <f t="shared" si="3"/>
        <v>5.1298468931620031E-2</v>
      </c>
    </row>
    <row r="246" spans="2:3">
      <c r="B246" s="200">
        <v>2.42</v>
      </c>
      <c r="C246" s="486">
        <f t="shared" si="3"/>
        <v>5.0168635100628155E-2</v>
      </c>
    </row>
    <row r="247" spans="2:3">
      <c r="B247" s="200">
        <v>2.4300000000000002</v>
      </c>
      <c r="C247" s="486">
        <f t="shared" si="3"/>
        <v>4.9064827307048538E-2</v>
      </c>
    </row>
    <row r="248" spans="2:3">
      <c r="B248" s="200">
        <v>2.44</v>
      </c>
      <c r="C248" s="486">
        <f t="shared" si="3"/>
        <v>4.7986434154373238E-2</v>
      </c>
    </row>
    <row r="249" spans="2:3">
      <c r="B249" s="200">
        <v>2.4500000000000002</v>
      </c>
      <c r="C249" s="486">
        <f t="shared" si="3"/>
        <v>4.6932858308301788E-2</v>
      </c>
    </row>
    <row r="250" spans="2:3">
      <c r="B250" s="200">
        <v>2.46</v>
      </c>
      <c r="C250" s="486">
        <f t="shared" si="3"/>
        <v>4.5903516207388695E-2</v>
      </c>
    </row>
    <row r="251" spans="2:3">
      <c r="B251" s="200">
        <v>2.4700000000000002</v>
      </c>
      <c r="C251" s="486">
        <f t="shared" si="3"/>
        <v>4.4897837777391002E-2</v>
      </c>
    </row>
    <row r="252" spans="2:3">
      <c r="B252" s="200">
        <v>2.48</v>
      </c>
      <c r="C252" s="486">
        <f t="shared" si="3"/>
        <v>4.3915266149418042E-2</v>
      </c>
    </row>
    <row r="253" spans="2:3">
      <c r="B253" s="200">
        <v>2.4900000000000002</v>
      </c>
      <c r="C253" s="486">
        <f t="shared" si="3"/>
        <v>4.2955257381972367E-2</v>
      </c>
    </row>
    <row r="254" spans="2:3">
      <c r="B254" s="200">
        <v>2.5</v>
      </c>
      <c r="C254" s="486">
        <f t="shared" si="3"/>
        <v>4.2017280186961076E-2</v>
      </c>
    </row>
    <row r="255" spans="2:3">
      <c r="B255" s="200">
        <v>2.5099999999999998</v>
      </c>
      <c r="C255" s="486">
        <f t="shared" si="3"/>
        <v>4.110081565974176E-2</v>
      </c>
    </row>
    <row r="256" spans="2:3">
      <c r="B256" s="200">
        <v>2.52</v>
      </c>
      <c r="C256" s="486">
        <f t="shared" si="3"/>
        <v>4.0205357013261819E-2</v>
      </c>
    </row>
    <row r="257" spans="2:3">
      <c r="B257" s="200">
        <v>2.5299999999999998</v>
      </c>
      <c r="C257" s="486">
        <f t="shared" si="3"/>
        <v>3.933040931633601E-2</v>
      </c>
    </row>
    <row r="258" spans="2:3">
      <c r="B258" s="200">
        <v>2.54</v>
      </c>
      <c r="C258" s="486">
        <f t="shared" si="3"/>
        <v>3.8475489236098469E-2</v>
      </c>
    </row>
    <row r="259" spans="2:3">
      <c r="B259" s="200">
        <v>2.5499999999999998</v>
      </c>
      <c r="C259" s="486">
        <f t="shared" si="3"/>
        <v>3.764012478466159E-2</v>
      </c>
    </row>
    <row r="260" spans="2:3">
      <c r="B260" s="200">
        <v>2.56</v>
      </c>
      <c r="C260" s="486">
        <f t="shared" si="3"/>
        <v>3.682385506999817E-2</v>
      </c>
    </row>
    <row r="261" spans="2:3">
      <c r="B261" s="200">
        <v>2.57</v>
      </c>
      <c r="C261" s="486">
        <f t="shared" si="3"/>
        <v>3.602623005106393E-2</v>
      </c>
    </row>
    <row r="262" spans="2:3">
      <c r="B262" s="200">
        <v>2.58</v>
      </c>
      <c r="C262" s="486">
        <f t="shared" ref="C262:C325" si="4">_xlfn.F.DIST($B262,C$3,C$4,0)</f>
        <v>3.5246810297165948E-2</v>
      </c>
    </row>
    <row r="263" spans="2:3">
      <c r="B263" s="200">
        <v>2.59</v>
      </c>
      <c r="C263" s="486">
        <f t="shared" si="4"/>
        <v>3.4485166751578172E-2</v>
      </c>
    </row>
    <row r="264" spans="2:3">
      <c r="B264" s="200">
        <v>2.6</v>
      </c>
      <c r="C264" s="486">
        <f t="shared" si="4"/>
        <v>3.374088049939785E-2</v>
      </c>
    </row>
    <row r="265" spans="2:3">
      <c r="B265" s="200">
        <v>2.61</v>
      </c>
      <c r="C265" s="486">
        <f t="shared" si="4"/>
        <v>3.3013542539633345E-2</v>
      </c>
    </row>
    <row r="266" spans="2:3">
      <c r="B266" s="200">
        <v>2.62</v>
      </c>
      <c r="C266" s="486">
        <f t="shared" si="4"/>
        <v>3.2302753561508198E-2</v>
      </c>
    </row>
    <row r="267" spans="2:3">
      <c r="B267" s="200">
        <v>2.63</v>
      </c>
      <c r="C267" s="486">
        <f t="shared" si="4"/>
        <v>3.1608123724960115E-2</v>
      </c>
    </row>
    <row r="268" spans="2:3">
      <c r="B268" s="200">
        <v>2.64</v>
      </c>
      <c r="C268" s="486">
        <f t="shared" si="4"/>
        <v>3.0929272445311465E-2</v>
      </c>
    </row>
    <row r="269" spans="2:3">
      <c r="B269" s="200">
        <v>2.65</v>
      </c>
      <c r="C269" s="486">
        <f t="shared" si="4"/>
        <v>3.0265828182084304E-2</v>
      </c>
    </row>
    <row r="270" spans="2:3">
      <c r="B270" s="200">
        <v>2.66</v>
      </c>
      <c r="C270" s="486">
        <f t="shared" si="4"/>
        <v>2.9617428231926181E-2</v>
      </c>
    </row>
    <row r="271" spans="2:3">
      <c r="B271" s="200">
        <v>2.67</v>
      </c>
      <c r="C271" s="486">
        <f t="shared" si="4"/>
        <v>2.8983718525614072E-2</v>
      </c>
    </row>
    <row r="272" spans="2:3">
      <c r="B272" s="200">
        <v>2.68</v>
      </c>
      <c r="C272" s="486">
        <f t="shared" si="4"/>
        <v>2.8364353429098203E-2</v>
      </c>
    </row>
    <row r="273" spans="2:3">
      <c r="B273" s="200">
        <v>2.69</v>
      </c>
      <c r="C273" s="486">
        <f t="shared" si="4"/>
        <v>2.7758995548544739E-2</v>
      </c>
    </row>
    <row r="274" spans="2:3">
      <c r="B274" s="200">
        <v>2.7</v>
      </c>
      <c r="C274" s="486">
        <f t="shared" si="4"/>
        <v>2.7167315539336389E-2</v>
      </c>
    </row>
    <row r="275" spans="2:3">
      <c r="B275" s="200">
        <v>2.71</v>
      </c>
      <c r="C275" s="486">
        <f t="shared" si="4"/>
        <v>2.6588991918984548E-2</v>
      </c>
    </row>
    <row r="276" spans="2:3">
      <c r="B276" s="200">
        <v>2.72</v>
      </c>
      <c r="C276" s="486">
        <f t="shared" si="4"/>
        <v>2.6023710883907671E-2</v>
      </c>
    </row>
    <row r="277" spans="2:3">
      <c r="B277" s="200">
        <v>2.73</v>
      </c>
      <c r="C277" s="486">
        <f t="shared" si="4"/>
        <v>2.5471166130026247E-2</v>
      </c>
    </row>
    <row r="278" spans="2:3">
      <c r="B278" s="200">
        <v>2.74</v>
      </c>
      <c r="C278" s="486">
        <f t="shared" si="4"/>
        <v>2.4931058677125899E-2</v>
      </c>
    </row>
    <row r="279" spans="2:3">
      <c r="B279" s="200">
        <v>2.75</v>
      </c>
      <c r="C279" s="486">
        <f t="shared" si="4"/>
        <v>2.4403096696936258E-2</v>
      </c>
    </row>
    <row r="280" spans="2:3">
      <c r="B280" s="200">
        <v>2.76</v>
      </c>
      <c r="C280" s="486">
        <f t="shared" si="4"/>
        <v>2.388699534487369E-2</v>
      </c>
    </row>
    <row r="281" spans="2:3">
      <c r="B281" s="200">
        <v>2.77</v>
      </c>
      <c r="C281" s="486">
        <f t="shared" si="4"/>
        <v>2.3382476595394969E-2</v>
      </c>
    </row>
    <row r="282" spans="2:3">
      <c r="B282" s="200">
        <v>2.78</v>
      </c>
      <c r="C282" s="486">
        <f t="shared" si="4"/>
        <v>2.2889269080906684E-2</v>
      </c>
    </row>
    <row r="283" spans="2:3">
      <c r="B283" s="200">
        <v>2.79</v>
      </c>
      <c r="C283" s="486">
        <f t="shared" si="4"/>
        <v>2.2407107934176749E-2</v>
      </c>
    </row>
    <row r="284" spans="2:3">
      <c r="B284" s="200">
        <v>2.8</v>
      </c>
      <c r="C284" s="486">
        <f t="shared" si="4"/>
        <v>2.1935734634191417E-2</v>
      </c>
    </row>
    <row r="285" spans="2:3">
      <c r="B285" s="200">
        <v>2.81</v>
      </c>
      <c r="C285" s="486">
        <f t="shared" si="4"/>
        <v>2.1474896855402076E-2</v>
      </c>
    </row>
    <row r="286" spans="2:3">
      <c r="B286" s="200">
        <v>2.82</v>
      </c>
      <c r="C286" s="486">
        <f t="shared" si="4"/>
        <v>2.1024348320306811E-2</v>
      </c>
    </row>
    <row r="287" spans="2:3">
      <c r="B287" s="200">
        <v>2.83</v>
      </c>
      <c r="C287" s="486">
        <f t="shared" si="4"/>
        <v>2.058384865530774E-2</v>
      </c>
    </row>
    <row r="288" spans="2:3">
      <c r="B288" s="200">
        <v>2.84</v>
      </c>
      <c r="C288" s="486">
        <f t="shared" si="4"/>
        <v>2.015316324978993E-2</v>
      </c>
    </row>
    <row r="289" spans="2:3">
      <c r="B289" s="200">
        <v>2.85</v>
      </c>
      <c r="C289" s="486">
        <f t="shared" si="4"/>
        <v>1.9732063118363532E-2</v>
      </c>
    </row>
    <row r="290" spans="2:3">
      <c r="B290" s="200">
        <v>2.86</v>
      </c>
      <c r="C290" s="486">
        <f t="shared" si="4"/>
        <v>1.9320324766213242E-2</v>
      </c>
    </row>
    <row r="291" spans="2:3">
      <c r="B291" s="200">
        <v>2.87</v>
      </c>
      <c r="C291" s="486">
        <f t="shared" si="4"/>
        <v>1.8917730057498167E-2</v>
      </c>
    </row>
    <row r="292" spans="2:3">
      <c r="B292" s="200">
        <v>2.88</v>
      </c>
      <c r="C292" s="486">
        <f t="shared" si="4"/>
        <v>1.8524066086745151E-2</v>
      </c>
    </row>
    <row r="293" spans="2:3">
      <c r="B293" s="200">
        <v>2.89</v>
      </c>
      <c r="C293" s="486">
        <f t="shared" si="4"/>
        <v>1.8139125053180896E-2</v>
      </c>
    </row>
    <row r="294" spans="2:3">
      <c r="B294" s="200">
        <v>2.9</v>
      </c>
      <c r="C294" s="486">
        <f t="shared" si="4"/>
        <v>1.7762704137944767E-2</v>
      </c>
    </row>
    <row r="295" spans="2:3">
      <c r="B295" s="200">
        <v>2.91</v>
      </c>
      <c r="C295" s="486">
        <f t="shared" si="4"/>
        <v>1.7394605384128958E-2</v>
      </c>
    </row>
    <row r="296" spans="2:3">
      <c r="B296" s="200">
        <v>2.92</v>
      </c>
      <c r="C296" s="486">
        <f t="shared" si="4"/>
        <v>1.7034635579589164E-2</v>
      </c>
    </row>
    <row r="297" spans="2:3">
      <c r="B297" s="200">
        <v>2.93</v>
      </c>
      <c r="C297" s="486">
        <f t="shared" si="4"/>
        <v>1.668260614247153E-2</v>
      </c>
    </row>
    <row r="298" spans="2:3">
      <c r="B298" s="200">
        <v>2.94</v>
      </c>
      <c r="C298" s="486">
        <f t="shared" si="4"/>
        <v>1.6338333009402461E-2</v>
      </c>
    </row>
    <row r="299" spans="2:3">
      <c r="B299" s="200">
        <v>2.95</v>
      </c>
      <c r="C299" s="486">
        <f t="shared" si="4"/>
        <v>1.6001636526286167E-2</v>
      </c>
    </row>
    <row r="300" spans="2:3">
      <c r="B300" s="200">
        <v>2.96</v>
      </c>
      <c r="C300" s="486">
        <f t="shared" si="4"/>
        <v>1.5672341341657937E-2</v>
      </c>
    </row>
    <row r="301" spans="2:3">
      <c r="B301" s="200">
        <v>2.97</v>
      </c>
      <c r="C301" s="486">
        <f t="shared" si="4"/>
        <v>1.5350276302540027E-2</v>
      </c>
    </row>
    <row r="302" spans="2:3">
      <c r="B302" s="200">
        <v>2.98</v>
      </c>
      <c r="C302" s="486">
        <f t="shared" si="4"/>
        <v>1.503527435274832E-2</v>
      </c>
    </row>
    <row r="303" spans="2:3">
      <c r="B303" s="200">
        <v>2.99</v>
      </c>
      <c r="C303" s="486">
        <f t="shared" si="4"/>
        <v>1.4727172433598555E-2</v>
      </c>
    </row>
    <row r="304" spans="2:3">
      <c r="B304" s="200">
        <v>3</v>
      </c>
      <c r="C304" s="486">
        <f t="shared" si="4"/>
        <v>1.4425811386961128E-2</v>
      </c>
    </row>
    <row r="305" spans="2:3">
      <c r="B305" s="200">
        <v>3.01</v>
      </c>
      <c r="C305" s="486">
        <f t="shared" si="4"/>
        <v>1.4131035860615234E-2</v>
      </c>
    </row>
    <row r="306" spans="2:3">
      <c r="B306" s="200">
        <v>3.02</v>
      </c>
      <c r="C306" s="486">
        <f t="shared" si="4"/>
        <v>1.3842694215852019E-2</v>
      </c>
    </row>
    <row r="307" spans="2:3">
      <c r="B307" s="200">
        <v>3.03</v>
      </c>
      <c r="C307" s="486">
        <f t="shared" si="4"/>
        <v>1.3560638437279306E-2</v>
      </c>
    </row>
    <row r="308" spans="2:3">
      <c r="B308" s="200">
        <v>3.04</v>
      </c>
      <c r="C308" s="486">
        <f t="shared" si="4"/>
        <v>1.328472404477905E-2</v>
      </c>
    </row>
    <row r="309" spans="2:3">
      <c r="B309" s="200">
        <v>3.05</v>
      </c>
      <c r="C309" s="486">
        <f t="shared" si="4"/>
        <v>1.3014810007571325E-2</v>
      </c>
    </row>
    <row r="310" spans="2:3">
      <c r="B310" s="200">
        <v>3.06</v>
      </c>
      <c r="C310" s="486">
        <f t="shared" si="4"/>
        <v>1.2750758660337922E-2</v>
      </c>
    </row>
    <row r="311" spans="2:3">
      <c r="B311" s="200">
        <v>3.07</v>
      </c>
      <c r="C311" s="486">
        <f t="shared" si="4"/>
        <v>1.24924356213598E-2</v>
      </c>
    </row>
    <row r="312" spans="2:3">
      <c r="B312" s="200">
        <v>3.08</v>
      </c>
      <c r="C312" s="486">
        <f t="shared" si="4"/>
        <v>1.2239709712624293E-2</v>
      </c>
    </row>
    <row r="313" spans="2:3">
      <c r="B313" s="200">
        <v>3.09</v>
      </c>
      <c r="C313" s="486">
        <f t="shared" si="4"/>
        <v>1.199245288185736E-2</v>
      </c>
    </row>
    <row r="314" spans="2:3">
      <c r="B314" s="200">
        <v>3.1</v>
      </c>
      <c r="C314" s="486">
        <f t="shared" si="4"/>
        <v>1.1750540126437599E-2</v>
      </c>
    </row>
    <row r="315" spans="2:3">
      <c r="B315" s="200">
        <v>3.11</v>
      </c>
      <c r="C315" s="486">
        <f t="shared" si="4"/>
        <v>1.1513849419149744E-2</v>
      </c>
    </row>
    <row r="316" spans="2:3">
      <c r="B316" s="200">
        <v>3.12</v>
      </c>
      <c r="C316" s="486">
        <f t="shared" si="4"/>
        <v>1.1282261635735735E-2</v>
      </c>
    </row>
    <row r="317" spans="2:3">
      <c r="B317" s="200">
        <v>3.13</v>
      </c>
      <c r="C317" s="486">
        <f t="shared" si="4"/>
        <v>1.1055660484202139E-2</v>
      </c>
    </row>
    <row r="318" spans="2:3">
      <c r="B318" s="200">
        <v>3.14</v>
      </c>
      <c r="C318" s="486">
        <f t="shared" si="4"/>
        <v>1.0833932435843841E-2</v>
      </c>
    </row>
    <row r="319" spans="2:3">
      <c r="B319" s="200">
        <v>3.15</v>
      </c>
      <c r="C319" s="486">
        <f t="shared" si="4"/>
        <v>1.0616966657944619E-2</v>
      </c>
    </row>
    <row r="320" spans="2:3">
      <c r="B320" s="200">
        <v>3.16</v>
      </c>
      <c r="C320" s="486">
        <f t="shared" si="4"/>
        <v>1.0404654948115462E-2</v>
      </c>
    </row>
    <row r="321" spans="2:3">
      <c r="B321" s="200">
        <v>3.17</v>
      </c>
      <c r="C321" s="486">
        <f t="shared" si="4"/>
        <v>1.0196891670232825E-2</v>
      </c>
    </row>
    <row r="322" spans="2:3">
      <c r="B322" s="200">
        <v>3.18</v>
      </c>
      <c r="C322" s="486">
        <f t="shared" si="4"/>
        <v>9.9935736919397472E-3</v>
      </c>
    </row>
    <row r="323" spans="2:3">
      <c r="B323" s="200">
        <v>3.19</v>
      </c>
      <c r="C323" s="486">
        <f t="shared" si="4"/>
        <v>9.7946003236729865E-3</v>
      </c>
    </row>
    <row r="324" spans="2:3">
      <c r="B324" s="200">
        <v>3.2</v>
      </c>
      <c r="C324" s="486">
        <f t="shared" si="4"/>
        <v>9.5998732591804393E-3</v>
      </c>
    </row>
    <row r="325" spans="2:3">
      <c r="B325" s="200">
        <v>3.21</v>
      </c>
      <c r="C325" s="486">
        <f t="shared" si="4"/>
        <v>9.4092965174939012E-3</v>
      </c>
    </row>
    <row r="326" spans="2:3">
      <c r="B326" s="200">
        <v>3.22</v>
      </c>
      <c r="C326" s="486">
        <f t="shared" ref="C326:C389" si="5">_xlfn.F.DIST($B326,C$3,C$4,0)</f>
        <v>9.2227763863228385E-3</v>
      </c>
    </row>
    <row r="327" spans="2:3">
      <c r="B327" s="200">
        <v>3.23</v>
      </c>
      <c r="C327" s="486">
        <f t="shared" si="5"/>
        <v>9.0402213668353323E-3</v>
      </c>
    </row>
    <row r="328" spans="2:3">
      <c r="B328" s="200">
        <v>3.24</v>
      </c>
      <c r="C328" s="486">
        <f t="shared" si="5"/>
        <v>8.8615421197932483E-3</v>
      </c>
    </row>
    <row r="329" spans="2:3">
      <c r="B329" s="200">
        <v>3.25</v>
      </c>
      <c r="C329" s="486">
        <f t="shared" si="5"/>
        <v>8.6866514130098452E-3</v>
      </c>
    </row>
    <row r="330" spans="2:3">
      <c r="B330" s="200">
        <v>3.26</v>
      </c>
      <c r="C330" s="486">
        <f t="shared" si="5"/>
        <v>8.5154640700974785E-3</v>
      </c>
    </row>
    <row r="331" spans="2:3">
      <c r="B331" s="200">
        <v>3.27</v>
      </c>
      <c r="C331" s="486">
        <f t="shared" si="5"/>
        <v>8.3478969204752243E-3</v>
      </c>
    </row>
    <row r="332" spans="2:3">
      <c r="B332" s="200">
        <v>3.28</v>
      </c>
      <c r="C332" s="486">
        <f t="shared" si="5"/>
        <v>8.1838687506059719E-3</v>
      </c>
    </row>
    <row r="333" spans="2:3">
      <c r="B333" s="200">
        <v>3.29</v>
      </c>
      <c r="C333" s="486">
        <f t="shared" si="5"/>
        <v>8.0233002564329414E-3</v>
      </c>
    </row>
    <row r="334" spans="2:3">
      <c r="B334" s="200">
        <v>3.3</v>
      </c>
      <c r="C334" s="486">
        <f t="shared" si="5"/>
        <v>7.8661139969877381E-3</v>
      </c>
    </row>
    <row r="335" spans="2:3">
      <c r="B335" s="200">
        <v>3.31</v>
      </c>
      <c r="C335" s="486">
        <f t="shared" si="5"/>
        <v>7.7122343491404797E-3</v>
      </c>
    </row>
    <row r="336" spans="2:3">
      <c r="B336" s="200">
        <v>3.32</v>
      </c>
      <c r="C336" s="486">
        <f t="shared" si="5"/>
        <v>7.5615874634653241E-3</v>
      </c>
    </row>
    <row r="337" spans="2:3">
      <c r="B337" s="200">
        <v>3.33</v>
      </c>
      <c r="C337" s="486">
        <f t="shared" si="5"/>
        <v>7.4141012211936469E-3</v>
      </c>
    </row>
    <row r="338" spans="2:3">
      <c r="B338" s="200">
        <v>3.34</v>
      </c>
      <c r="C338" s="486">
        <f t="shared" si="5"/>
        <v>7.2697051922290127E-3</v>
      </c>
    </row>
    <row r="339" spans="2:3">
      <c r="B339" s="200">
        <v>3.35</v>
      </c>
      <c r="C339" s="486">
        <f t="shared" si="5"/>
        <v>7.1283305941974955E-3</v>
      </c>
    </row>
    <row r="340" spans="2:3">
      <c r="B340" s="200">
        <v>3.36</v>
      </c>
      <c r="C340" s="486">
        <f t="shared" si="5"/>
        <v>6.9899102525087693E-3</v>
      </c>
    </row>
    <row r="341" spans="2:3">
      <c r="B341" s="200">
        <v>3.37</v>
      </c>
      <c r="C341" s="486">
        <f t="shared" si="5"/>
        <v>6.8543785614025802E-3</v>
      </c>
    </row>
    <row r="342" spans="2:3">
      <c r="B342" s="200">
        <v>3.38</v>
      </c>
      <c r="C342" s="486">
        <f t="shared" si="5"/>
        <v>6.7216714459572167E-3</v>
      </c>
    </row>
    <row r="343" spans="2:3">
      <c r="B343" s="200">
        <v>3.39</v>
      </c>
      <c r="C343" s="486">
        <f t="shared" si="5"/>
        <v>6.5917263250356616E-3</v>
      </c>
    </row>
    <row r="344" spans="2:3">
      <c r="B344" s="200">
        <v>3.4</v>
      </c>
      <c r="C344" s="486">
        <f t="shared" si="5"/>
        <v>6.4644820751472111E-3</v>
      </c>
    </row>
    <row r="345" spans="2:3">
      <c r="B345" s="200">
        <v>3.41</v>
      </c>
      <c r="C345" s="486">
        <f t="shared" si="5"/>
        <v>6.3398789952012454E-3</v>
      </c>
    </row>
    <row r="346" spans="2:3">
      <c r="B346" s="200">
        <v>3.42</v>
      </c>
      <c r="C346" s="486">
        <f t="shared" si="5"/>
        <v>6.2178587721319423E-3</v>
      </c>
    </row>
    <row r="347" spans="2:3">
      <c r="B347" s="200">
        <v>3.43</v>
      </c>
      <c r="C347" s="486">
        <f t="shared" si="5"/>
        <v>6.0983644473721101E-3</v>
      </c>
    </row>
    <row r="348" spans="2:3">
      <c r="B348" s="200">
        <v>3.44</v>
      </c>
      <c r="C348" s="486">
        <f t="shared" si="5"/>
        <v>5.9813403841550167E-3</v>
      </c>
    </row>
    <row r="349" spans="2:3">
      <c r="B349" s="200">
        <v>3.45</v>
      </c>
      <c r="C349" s="486">
        <f t="shared" si="5"/>
        <v>5.8667322356243303E-3</v>
      </c>
    </row>
    <row r="350" spans="2:3">
      <c r="B350" s="200">
        <v>3.46</v>
      </c>
      <c r="C350" s="486">
        <f t="shared" si="5"/>
        <v>5.7544869137316941E-3</v>
      </c>
    </row>
    <row r="351" spans="2:3">
      <c r="B351" s="200">
        <v>3.47</v>
      </c>
      <c r="C351" s="486">
        <f t="shared" si="5"/>
        <v>5.6445525589026331E-3</v>
      </c>
    </row>
    <row r="352" spans="2:3">
      <c r="B352" s="200">
        <v>3.48</v>
      </c>
      <c r="C352" s="486">
        <f t="shared" si="5"/>
        <v>5.5368785104519085E-3</v>
      </c>
    </row>
    <row r="353" spans="2:3">
      <c r="B353" s="200">
        <v>3.49</v>
      </c>
      <c r="C353" s="486">
        <f t="shared" si="5"/>
        <v>5.4314152777293926E-3</v>
      </c>
    </row>
    <row r="354" spans="2:3">
      <c r="B354" s="200">
        <v>3.5</v>
      </c>
      <c r="C354" s="486">
        <f t="shared" si="5"/>
        <v>5.3281145119788475E-3</v>
      </c>
    </row>
    <row r="355" spans="2:3">
      <c r="B355" s="200">
        <v>3.51</v>
      </c>
      <c r="C355" s="486">
        <f t="shared" si="5"/>
        <v>5.2269289788912706E-3</v>
      </c>
    </row>
    <row r="356" spans="2:3">
      <c r="B356" s="200">
        <v>3.52</v>
      </c>
      <c r="C356" s="486">
        <f t="shared" si="5"/>
        <v>5.12781253183618E-3</v>
      </c>
    </row>
    <row r="357" spans="2:3">
      <c r="B357" s="200">
        <v>3.53</v>
      </c>
      <c r="C357" s="486">
        <f t="shared" si="5"/>
        <v>5.0307200857536193E-3</v>
      </c>
    </row>
    <row r="358" spans="2:3">
      <c r="B358" s="200">
        <v>3.54</v>
      </c>
      <c r="C358" s="486">
        <f t="shared" si="5"/>
        <v>4.9356075916904473E-3</v>
      </c>
    </row>
    <row r="359" spans="2:3">
      <c r="B359" s="200">
        <v>3.55</v>
      </c>
      <c r="C359" s="486">
        <f t="shared" si="5"/>
        <v>4.8424320119650538E-3</v>
      </c>
    </row>
    <row r="360" spans="2:3">
      <c r="B360" s="200">
        <v>3.56</v>
      </c>
      <c r="C360" s="486">
        <f t="shared" si="5"/>
        <v>4.7511512959446866E-3</v>
      </c>
    </row>
    <row r="361" spans="2:3">
      <c r="B361" s="200">
        <v>3.57</v>
      </c>
      <c r="C361" s="486">
        <f t="shared" si="5"/>
        <v>4.6617243564202014E-3</v>
      </c>
    </row>
    <row r="362" spans="2:3">
      <c r="B362" s="200">
        <v>3.58</v>
      </c>
      <c r="C362" s="486">
        <f t="shared" si="5"/>
        <v>4.5741110465633058E-3</v>
      </c>
    </row>
    <row r="363" spans="2:3">
      <c r="B363" s="200">
        <v>3.59</v>
      </c>
      <c r="C363" s="486">
        <f t="shared" si="5"/>
        <v>4.4882721374517633E-3</v>
      </c>
    </row>
    <row r="364" spans="2:3">
      <c r="B364" s="200">
        <v>3.6</v>
      </c>
      <c r="C364" s="486">
        <f t="shared" si="5"/>
        <v>4.4041692961484672E-3</v>
      </c>
    </row>
    <row r="365" spans="2:3">
      <c r="B365" s="200">
        <v>3.61</v>
      </c>
      <c r="C365" s="486">
        <f t="shared" si="5"/>
        <v>4.3217650643202982E-3</v>
      </c>
    </row>
    <row r="366" spans="2:3">
      <c r="B366" s="200">
        <v>3.62</v>
      </c>
      <c r="C366" s="486">
        <f t="shared" si="5"/>
        <v>4.2410228373836985E-3</v>
      </c>
    </row>
    <row r="367" spans="2:3">
      <c r="B367" s="200">
        <v>3.63</v>
      </c>
      <c r="C367" s="486">
        <f t="shared" si="5"/>
        <v>4.1619068441633477E-3</v>
      </c>
    </row>
    <row r="368" spans="2:3">
      <c r="B368" s="200">
        <v>3.64</v>
      </c>
      <c r="C368" s="486">
        <f t="shared" si="5"/>
        <v>4.0843821270514814E-3</v>
      </c>
    </row>
    <row r="369" spans="2:3">
      <c r="B369" s="200">
        <v>3.65</v>
      </c>
      <c r="C369" s="486">
        <f t="shared" si="5"/>
        <v>4.0084145226551423E-3</v>
      </c>
    </row>
    <row r="370" spans="2:3">
      <c r="B370" s="200">
        <v>3.66</v>
      </c>
      <c r="C370" s="486">
        <f t="shared" si="5"/>
        <v>3.9339706429191192E-3</v>
      </c>
    </row>
    <row r="371" spans="2:3">
      <c r="B371" s="200">
        <v>3.67</v>
      </c>
      <c r="C371" s="486">
        <f t="shared" si="5"/>
        <v>3.8610178567129354E-3</v>
      </c>
    </row>
    <row r="372" spans="2:3">
      <c r="B372" s="200">
        <v>3.68</v>
      </c>
      <c r="C372" s="486">
        <f t="shared" si="5"/>
        <v>3.7895242718699292E-3</v>
      </c>
    </row>
    <row r="373" spans="2:3">
      <c r="B373" s="200">
        <v>3.69</v>
      </c>
      <c r="C373" s="486">
        <f t="shared" si="5"/>
        <v>3.7194587176674551E-3</v>
      </c>
    </row>
    <row r="374" spans="2:3">
      <c r="B374" s="200">
        <v>3.7</v>
      </c>
      <c r="C374" s="486">
        <f t="shared" si="5"/>
        <v>3.650790727736769E-3</v>
      </c>
    </row>
    <row r="375" spans="2:3">
      <c r="B375" s="200">
        <v>3.71</v>
      </c>
      <c r="C375" s="486">
        <f t="shared" si="5"/>
        <v>3.5834905233924292E-3</v>
      </c>
    </row>
    <row r="376" spans="2:3">
      <c r="B376" s="200">
        <v>3.72</v>
      </c>
      <c r="C376" s="486">
        <f t="shared" si="5"/>
        <v>3.5175289973699599E-3</v>
      </c>
    </row>
    <row r="377" spans="2:3">
      <c r="B377" s="200">
        <v>3.73</v>
      </c>
      <c r="C377" s="486">
        <f t="shared" si="5"/>
        <v>3.4528776979622566E-3</v>
      </c>
    </row>
    <row r="378" spans="2:3">
      <c r="B378" s="200">
        <v>3.74</v>
      </c>
      <c r="C378" s="486">
        <f t="shared" si="5"/>
        <v>3.3895088135443441E-3</v>
      </c>
    </row>
    <row r="379" spans="2:3">
      <c r="B379" s="200">
        <v>3.75</v>
      </c>
      <c r="C379" s="486">
        <f t="shared" si="5"/>
        <v>3.3273951574768926E-3</v>
      </c>
    </row>
    <row r="380" spans="2:3">
      <c r="B380" s="200">
        <v>3.76</v>
      </c>
      <c r="C380" s="486">
        <f t="shared" si="5"/>
        <v>3.2665101533789782E-3</v>
      </c>
    </row>
    <row r="381" spans="2:3">
      <c r="B381" s="200">
        <v>3.77</v>
      </c>
      <c r="C381" s="486">
        <f t="shared" si="5"/>
        <v>3.2068278207608878E-3</v>
      </c>
    </row>
    <row r="382" spans="2:3">
      <c r="B382" s="200">
        <v>3.78</v>
      </c>
      <c r="C382" s="486">
        <f t="shared" si="5"/>
        <v>3.1483227610079848E-3</v>
      </c>
    </row>
    <row r="383" spans="2:3">
      <c r="B383" s="200">
        <v>3.79</v>
      </c>
      <c r="C383" s="486">
        <f t="shared" si="5"/>
        <v>3.0909701437067038E-3</v>
      </c>
    </row>
    <row r="384" spans="2:3">
      <c r="B384" s="200">
        <v>3.8</v>
      </c>
      <c r="C384" s="486">
        <f t="shared" si="5"/>
        <v>3.0347456933043429E-3</v>
      </c>
    </row>
    <row r="385" spans="2:3">
      <c r="B385" s="200">
        <v>3.81</v>
      </c>
      <c r="C385" s="486">
        <f t="shared" si="5"/>
        <v>2.9796256760940337E-3</v>
      </c>
    </row>
    <row r="386" spans="2:3">
      <c r="B386" s="200">
        <v>3.82</v>
      </c>
      <c r="C386" s="486">
        <f t="shared" si="5"/>
        <v>2.9255868875170238E-3</v>
      </c>
    </row>
    <row r="387" spans="2:3">
      <c r="B387" s="200">
        <v>3.83</v>
      </c>
      <c r="C387" s="486">
        <f t="shared" si="5"/>
        <v>2.8726066397741835E-3</v>
      </c>
    </row>
    <row r="388" spans="2:3">
      <c r="B388" s="200">
        <v>3.84</v>
      </c>
      <c r="C388" s="486">
        <f t="shared" si="5"/>
        <v>2.8206627497389686E-3</v>
      </c>
    </row>
    <row r="389" spans="2:3">
      <c r="B389" s="200">
        <v>3.85</v>
      </c>
      <c r="C389" s="486">
        <f t="shared" si="5"/>
        <v>2.7697335271644539E-3</v>
      </c>
    </row>
    <row r="390" spans="2:3">
      <c r="B390" s="200">
        <v>3.86</v>
      </c>
      <c r="C390" s="486">
        <f t="shared" ref="C390:C404" si="6">_xlfn.F.DIST($B390,C$3,C$4,0)</f>
        <v>2.7197977631769885E-3</v>
      </c>
    </row>
    <row r="391" spans="2:3">
      <c r="B391" s="200">
        <v>3.87</v>
      </c>
      <c r="C391" s="486">
        <f t="shared" si="6"/>
        <v>2.6708347190492875E-3</v>
      </c>
    </row>
    <row r="392" spans="2:3">
      <c r="B392" s="200">
        <v>3.88</v>
      </c>
      <c r="C392" s="486">
        <f t="shared" si="6"/>
        <v>2.6228241152460572E-3</v>
      </c>
    </row>
    <row r="393" spans="2:3">
      <c r="B393" s="200">
        <v>3.89</v>
      </c>
      <c r="C393" s="486">
        <f t="shared" si="6"/>
        <v>2.5757461207353426E-3</v>
      </c>
    </row>
    <row r="394" spans="2:3">
      <c r="B394" s="200">
        <v>3.9</v>
      </c>
      <c r="C394" s="486">
        <f t="shared" si="6"/>
        <v>2.5295813425589074E-3</v>
      </c>
    </row>
    <row r="395" spans="2:3">
      <c r="B395" s="200">
        <v>3.91</v>
      </c>
      <c r="C395" s="486">
        <f t="shared" si="6"/>
        <v>2.4843108156551736E-3</v>
      </c>
    </row>
    <row r="396" spans="2:3">
      <c r="B396" s="200">
        <v>3.92</v>
      </c>
      <c r="C396" s="486">
        <f t="shared" si="6"/>
        <v>2.4399159929285835E-3</v>
      </c>
    </row>
    <row r="397" spans="2:3">
      <c r="B397" s="200">
        <v>3.93</v>
      </c>
      <c r="C397" s="486">
        <f t="shared" si="6"/>
        <v>2.3963787355589651E-3</v>
      </c>
    </row>
    <row r="398" spans="2:3">
      <c r="B398" s="200">
        <v>3.94</v>
      </c>
      <c r="C398" s="486">
        <f t="shared" si="6"/>
        <v>2.3536813035452265E-3</v>
      </c>
    </row>
    <row r="399" spans="2:3">
      <c r="B399" s="200">
        <v>3.95</v>
      </c>
      <c r="C399" s="486">
        <f t="shared" si="6"/>
        <v>2.3118063464772436E-3</v>
      </c>
    </row>
    <row r="400" spans="2:3">
      <c r="B400" s="200">
        <v>3.96</v>
      </c>
      <c r="C400" s="486">
        <f t="shared" si="6"/>
        <v>2.2707368945305379E-3</v>
      </c>
    </row>
    <row r="401" spans="2:3">
      <c r="B401" s="200">
        <v>3.97</v>
      </c>
      <c r="C401" s="486">
        <f t="shared" si="6"/>
        <v>2.2304563496779411E-3</v>
      </c>
    </row>
    <row r="402" spans="2:3">
      <c r="B402" s="200">
        <v>3.98</v>
      </c>
      <c r="C402" s="486">
        <f t="shared" si="6"/>
        <v>2.1909484771130941E-3</v>
      </c>
    </row>
    <row r="403" spans="2:3">
      <c r="B403" s="200">
        <v>3.99</v>
      </c>
      <c r="C403" s="486">
        <f t="shared" si="6"/>
        <v>2.1521973968802576E-3</v>
      </c>
    </row>
    <row r="404" spans="2:3">
      <c r="B404" s="200">
        <v>4</v>
      </c>
      <c r="C404" s="486">
        <f t="shared" si="6"/>
        <v>2.1141875757055423E-3</v>
      </c>
    </row>
  </sheetData>
  <mergeCells count="6">
    <mergeCell ref="G49:H49"/>
    <mergeCell ref="H3:J3"/>
    <mergeCell ref="H4:J4"/>
    <mergeCell ref="H7:J7"/>
    <mergeCell ref="H8:J8"/>
    <mergeCell ref="G47:H47"/>
  </mergeCells>
  <phoneticPr fontId="1"/>
  <pageMargins left="0.7" right="0.7" top="0.75" bottom="0.75" header="0.3" footer="0.3"/>
  <pageSetup paperSize="9" orientation="portrait" horizontalDpi="90" verticalDpi="9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83159-F5A6-4536-8DB1-CA5D28697922}">
  <dimension ref="A1:G106"/>
  <sheetViews>
    <sheetView workbookViewId="0"/>
  </sheetViews>
  <sheetFormatPr defaultRowHeight="18.75"/>
  <cols>
    <col min="1" max="1" width="5.875" customWidth="1"/>
    <col min="2" max="3" width="9" style="11"/>
    <col min="5" max="5" width="13" customWidth="1"/>
    <col min="6" max="6" width="11" customWidth="1"/>
  </cols>
  <sheetData>
    <row r="1" spans="1:5" ht="24.75" thickBot="1">
      <c r="A1" s="368"/>
      <c r="B1" s="369" t="s">
        <v>21</v>
      </c>
      <c r="C1" s="369" t="s">
        <v>22</v>
      </c>
      <c r="E1" s="164" t="s">
        <v>160</v>
      </c>
    </row>
    <row r="2" spans="1:5">
      <c r="A2" s="368">
        <v>1</v>
      </c>
      <c r="B2" s="371">
        <v>4</v>
      </c>
      <c r="C2" s="374">
        <v>4</v>
      </c>
    </row>
    <row r="3" spans="1:5">
      <c r="A3" s="368">
        <v>2</v>
      </c>
      <c r="B3" s="372">
        <v>2</v>
      </c>
      <c r="C3" s="375">
        <v>3</v>
      </c>
    </row>
    <row r="4" spans="1:5">
      <c r="A4" s="368">
        <v>3</v>
      </c>
      <c r="B4" s="372">
        <v>5</v>
      </c>
      <c r="C4" s="375">
        <v>2</v>
      </c>
    </row>
    <row r="5" spans="1:5">
      <c r="A5" s="368">
        <v>4</v>
      </c>
      <c r="B5" s="372">
        <v>4</v>
      </c>
      <c r="C5" s="375">
        <v>3</v>
      </c>
    </row>
    <row r="6" spans="1:5">
      <c r="A6" s="368">
        <v>5</v>
      </c>
      <c r="B6" s="372">
        <v>2</v>
      </c>
      <c r="C6" s="375">
        <v>4</v>
      </c>
    </row>
    <row r="7" spans="1:5">
      <c r="A7" s="368">
        <v>6</v>
      </c>
      <c r="B7" s="372">
        <v>3</v>
      </c>
      <c r="C7" s="375">
        <v>4</v>
      </c>
    </row>
    <row r="8" spans="1:5">
      <c r="A8" s="368">
        <v>7</v>
      </c>
      <c r="B8" s="372">
        <v>4</v>
      </c>
      <c r="C8" s="375">
        <v>3</v>
      </c>
    </row>
    <row r="9" spans="1:5">
      <c r="A9" s="368">
        <v>8</v>
      </c>
      <c r="B9" s="372">
        <v>1</v>
      </c>
      <c r="C9" s="375">
        <v>1</v>
      </c>
    </row>
    <row r="10" spans="1:5">
      <c r="A10" s="368">
        <v>9</v>
      </c>
      <c r="B10" s="372">
        <v>5</v>
      </c>
      <c r="C10" s="375">
        <v>2</v>
      </c>
    </row>
    <row r="11" spans="1:5">
      <c r="A11" s="368">
        <v>10</v>
      </c>
      <c r="B11" s="372">
        <v>3</v>
      </c>
      <c r="C11" s="375">
        <v>5</v>
      </c>
    </row>
    <row r="12" spans="1:5">
      <c r="A12" s="368">
        <v>11</v>
      </c>
      <c r="B12" s="372">
        <v>1</v>
      </c>
      <c r="C12" s="375">
        <v>3</v>
      </c>
    </row>
    <row r="13" spans="1:5">
      <c r="A13" s="368">
        <v>12</v>
      </c>
      <c r="B13" s="372">
        <v>3</v>
      </c>
      <c r="C13" s="375">
        <v>3</v>
      </c>
    </row>
    <row r="14" spans="1:5">
      <c r="A14" s="368">
        <v>13</v>
      </c>
      <c r="B14" s="372">
        <v>4</v>
      </c>
      <c r="C14" s="375">
        <v>5</v>
      </c>
    </row>
    <row r="15" spans="1:5">
      <c r="A15" s="368">
        <v>14</v>
      </c>
      <c r="B15" s="372">
        <v>2</v>
      </c>
      <c r="C15" s="375">
        <v>1</v>
      </c>
    </row>
    <row r="16" spans="1:5">
      <c r="A16" s="368">
        <v>15</v>
      </c>
      <c r="B16" s="372">
        <v>4</v>
      </c>
      <c r="C16" s="375">
        <v>2</v>
      </c>
    </row>
    <row r="17" spans="1:5">
      <c r="A17" s="368">
        <v>16</v>
      </c>
      <c r="B17" s="372">
        <v>5</v>
      </c>
      <c r="C17" s="375">
        <v>3</v>
      </c>
    </row>
    <row r="18" spans="1:5">
      <c r="A18" s="368">
        <v>17</v>
      </c>
      <c r="B18" s="372">
        <v>1</v>
      </c>
      <c r="C18" s="375">
        <v>2</v>
      </c>
    </row>
    <row r="19" spans="1:5" ht="25.5">
      <c r="A19" s="368">
        <v>18</v>
      </c>
      <c r="B19" s="372">
        <v>3</v>
      </c>
      <c r="C19" s="375">
        <v>4</v>
      </c>
      <c r="E19" s="370">
        <f>_xlfn.F.TEST(B2:B31,C2:C21)</f>
        <v>0.62511897094282098</v>
      </c>
    </row>
    <row r="20" spans="1:5">
      <c r="A20" s="368">
        <v>19</v>
      </c>
      <c r="B20" s="372">
        <v>5</v>
      </c>
      <c r="C20" s="375">
        <v>3</v>
      </c>
    </row>
    <row r="21" spans="1:5" ht="19.5" thickBot="1">
      <c r="A21" s="368">
        <v>20</v>
      </c>
      <c r="B21" s="372">
        <v>2</v>
      </c>
      <c r="C21" s="376">
        <v>2</v>
      </c>
    </row>
    <row r="22" spans="1:5">
      <c r="A22" s="368">
        <v>21</v>
      </c>
      <c r="B22" s="372">
        <v>2</v>
      </c>
      <c r="C22" s="369"/>
    </row>
    <row r="23" spans="1:5">
      <c r="A23" s="368">
        <v>22</v>
      </c>
      <c r="B23" s="372">
        <v>3</v>
      </c>
      <c r="C23" s="369"/>
    </row>
    <row r="24" spans="1:5">
      <c r="A24" s="368">
        <v>23</v>
      </c>
      <c r="B24" s="372">
        <v>3</v>
      </c>
      <c r="C24" s="369"/>
    </row>
    <row r="25" spans="1:5">
      <c r="A25" s="368">
        <v>24</v>
      </c>
      <c r="B25" s="372">
        <v>5</v>
      </c>
      <c r="C25" s="369"/>
    </row>
    <row r="26" spans="1:5">
      <c r="A26" s="368">
        <v>25</v>
      </c>
      <c r="B26" s="372">
        <v>3</v>
      </c>
      <c r="C26" s="369"/>
    </row>
    <row r="27" spans="1:5">
      <c r="A27" s="368">
        <v>26</v>
      </c>
      <c r="B27" s="372">
        <v>1</v>
      </c>
      <c r="C27" s="369"/>
    </row>
    <row r="28" spans="1:5">
      <c r="A28" s="368">
        <v>27</v>
      </c>
      <c r="B28" s="372">
        <v>3</v>
      </c>
      <c r="C28" s="369"/>
    </row>
    <row r="29" spans="1:5">
      <c r="A29" s="368">
        <v>28</v>
      </c>
      <c r="B29" s="372">
        <v>4</v>
      </c>
      <c r="C29" s="369"/>
    </row>
    <row r="30" spans="1:5">
      <c r="A30" s="368">
        <v>29</v>
      </c>
      <c r="B30" s="372">
        <v>3</v>
      </c>
      <c r="C30" s="369"/>
    </row>
    <row r="31" spans="1:5" ht="19.5" thickBot="1">
      <c r="A31" s="368">
        <v>30</v>
      </c>
      <c r="B31" s="373">
        <v>4</v>
      </c>
      <c r="C31" s="369"/>
    </row>
    <row r="34" spans="2:5" ht="26.25" thickBot="1">
      <c r="E34" s="380" t="s">
        <v>165</v>
      </c>
    </row>
    <row r="35" spans="2:5" ht="20.25" thickBot="1">
      <c r="B35" s="268"/>
      <c r="C35" s="268" t="s">
        <v>21</v>
      </c>
      <c r="D35" s="269" t="s">
        <v>22</v>
      </c>
    </row>
    <row r="36" spans="2:5" ht="19.5">
      <c r="B36" s="270">
        <v>1</v>
      </c>
      <c r="C36" s="271">
        <v>4</v>
      </c>
      <c r="D36" s="272">
        <v>4</v>
      </c>
    </row>
    <row r="37" spans="2:5" ht="19.5">
      <c r="B37" s="273">
        <v>2</v>
      </c>
      <c r="C37" s="274">
        <v>2</v>
      </c>
      <c r="D37" s="275">
        <v>3</v>
      </c>
    </row>
    <row r="38" spans="2:5" ht="19.5">
      <c r="B38" s="273">
        <v>3</v>
      </c>
      <c r="C38" s="274">
        <v>5</v>
      </c>
      <c r="D38" s="275">
        <v>2</v>
      </c>
    </row>
    <row r="39" spans="2:5" ht="19.5">
      <c r="B39" s="273">
        <v>4</v>
      </c>
      <c r="C39" s="274">
        <v>4</v>
      </c>
      <c r="D39" s="275">
        <v>3</v>
      </c>
    </row>
    <row r="40" spans="2:5" ht="19.5">
      <c r="B40" s="273">
        <v>5</v>
      </c>
      <c r="C40" s="274">
        <v>2</v>
      </c>
      <c r="D40" s="275">
        <v>4</v>
      </c>
    </row>
    <row r="41" spans="2:5" ht="19.5">
      <c r="B41" s="273">
        <v>6</v>
      </c>
      <c r="C41" s="274">
        <v>3</v>
      </c>
      <c r="D41" s="275">
        <v>4</v>
      </c>
    </row>
    <row r="42" spans="2:5" ht="19.5">
      <c r="B42" s="273">
        <v>7</v>
      </c>
      <c r="C42" s="274">
        <v>4</v>
      </c>
      <c r="D42" s="275">
        <v>3</v>
      </c>
    </row>
    <row r="43" spans="2:5" ht="19.5">
      <c r="B43" s="273">
        <v>8</v>
      </c>
      <c r="C43" s="274">
        <v>1</v>
      </c>
      <c r="D43" s="275">
        <v>1</v>
      </c>
    </row>
    <row r="44" spans="2:5" ht="19.5">
      <c r="B44" s="273">
        <v>9</v>
      </c>
      <c r="C44" s="274">
        <v>5</v>
      </c>
      <c r="D44" s="275">
        <v>2</v>
      </c>
    </row>
    <row r="45" spans="2:5" ht="19.5">
      <c r="B45" s="273">
        <v>10</v>
      </c>
      <c r="C45" s="274">
        <v>3</v>
      </c>
      <c r="D45" s="275">
        <v>5</v>
      </c>
    </row>
    <row r="46" spans="2:5" ht="19.5">
      <c r="B46" s="273">
        <v>11</v>
      </c>
      <c r="C46" s="274">
        <v>1</v>
      </c>
      <c r="D46" s="275">
        <v>3</v>
      </c>
    </row>
    <row r="47" spans="2:5" ht="19.5">
      <c r="B47" s="273">
        <v>12</v>
      </c>
      <c r="C47" s="274">
        <v>3</v>
      </c>
      <c r="D47" s="275">
        <v>3</v>
      </c>
    </row>
    <row r="48" spans="2:5" ht="19.5">
      <c r="B48" s="273">
        <v>13</v>
      </c>
      <c r="C48" s="274">
        <v>4</v>
      </c>
      <c r="D48" s="275">
        <v>5</v>
      </c>
    </row>
    <row r="49" spans="2:7" ht="19.5">
      <c r="B49" s="273">
        <v>14</v>
      </c>
      <c r="C49" s="274">
        <v>2</v>
      </c>
      <c r="D49" s="275">
        <v>1</v>
      </c>
    </row>
    <row r="50" spans="2:7" ht="19.5">
      <c r="B50" s="273">
        <v>15</v>
      </c>
      <c r="C50" s="274">
        <v>4</v>
      </c>
      <c r="D50" s="275">
        <v>2</v>
      </c>
    </row>
    <row r="51" spans="2:7" ht="19.5">
      <c r="B51" s="273">
        <v>16</v>
      </c>
      <c r="C51" s="274">
        <v>5</v>
      </c>
      <c r="D51" s="275">
        <v>3</v>
      </c>
    </row>
    <row r="52" spans="2:7" ht="19.5">
      <c r="B52" s="273">
        <v>17</v>
      </c>
      <c r="C52" s="274">
        <v>1</v>
      </c>
      <c r="D52" s="275">
        <v>2</v>
      </c>
    </row>
    <row r="53" spans="2:7" ht="19.5">
      <c r="B53" s="273">
        <v>18</v>
      </c>
      <c r="C53" s="274">
        <v>3</v>
      </c>
      <c r="D53" s="275">
        <v>4</v>
      </c>
    </row>
    <row r="54" spans="2:7" ht="19.5">
      <c r="B54" s="273">
        <v>19</v>
      </c>
      <c r="C54" s="274">
        <v>5</v>
      </c>
      <c r="D54" s="275">
        <v>3</v>
      </c>
    </row>
    <row r="55" spans="2:7" ht="20.25" thickBot="1">
      <c r="B55" s="273">
        <v>20</v>
      </c>
      <c r="C55" s="274">
        <v>2</v>
      </c>
      <c r="D55" s="276">
        <v>2</v>
      </c>
    </row>
    <row r="56" spans="2:7" ht="19.5">
      <c r="B56" s="273">
        <v>21</v>
      </c>
      <c r="C56" s="274">
        <v>2</v>
      </c>
      <c r="D56" s="557"/>
    </row>
    <row r="57" spans="2:7" ht="19.5">
      <c r="B57" s="273">
        <v>22</v>
      </c>
      <c r="C57" s="274">
        <v>3</v>
      </c>
      <c r="D57" s="558"/>
    </row>
    <row r="58" spans="2:7" ht="19.5">
      <c r="B58" s="273">
        <v>23</v>
      </c>
      <c r="C58" s="274">
        <v>3</v>
      </c>
      <c r="D58" s="558"/>
    </row>
    <row r="59" spans="2:7" ht="19.5">
      <c r="B59" s="273">
        <v>24</v>
      </c>
      <c r="C59" s="274">
        <v>5</v>
      </c>
      <c r="D59" s="558"/>
    </row>
    <row r="60" spans="2:7" ht="19.5">
      <c r="B60" s="273">
        <v>25</v>
      </c>
      <c r="C60" s="274">
        <v>3</v>
      </c>
      <c r="D60" s="558"/>
    </row>
    <row r="61" spans="2:7" ht="19.5">
      <c r="B61" s="273">
        <v>26</v>
      </c>
      <c r="C61" s="274">
        <v>1</v>
      </c>
      <c r="D61" s="558"/>
    </row>
    <row r="62" spans="2:7" ht="25.5">
      <c r="B62" s="273">
        <v>27</v>
      </c>
      <c r="C62" s="274">
        <v>3</v>
      </c>
      <c r="D62" s="558"/>
      <c r="F62" s="377" t="s">
        <v>161</v>
      </c>
    </row>
    <row r="63" spans="2:7" ht="19.5">
      <c r="B63" s="273">
        <v>28</v>
      </c>
      <c r="C63" s="274">
        <v>4</v>
      </c>
      <c r="D63" s="558"/>
    </row>
    <row r="64" spans="2:7" ht="25.5">
      <c r="B64" s="273">
        <v>29</v>
      </c>
      <c r="C64" s="274">
        <v>3</v>
      </c>
      <c r="D64" s="558"/>
      <c r="F64" s="379">
        <v>1.5086805555555547</v>
      </c>
      <c r="G64" s="289" t="s">
        <v>163</v>
      </c>
    </row>
    <row r="65" spans="2:7" ht="26.25" thickBot="1">
      <c r="B65" s="278">
        <v>30</v>
      </c>
      <c r="C65" s="279">
        <v>4</v>
      </c>
      <c r="D65" s="559"/>
      <c r="F65" s="378"/>
    </row>
    <row r="66" spans="2:7" ht="26.25" thickBot="1">
      <c r="B66" s="268" t="s">
        <v>3</v>
      </c>
      <c r="C66" s="268">
        <f>COUNT(C36:C65)</f>
        <v>30</v>
      </c>
      <c r="D66" s="269">
        <f>COUNT(D36:D65)</f>
        <v>20</v>
      </c>
      <c r="F66" s="377" t="s">
        <v>162</v>
      </c>
    </row>
    <row r="67" spans="2:7" ht="20.25" thickBot="1">
      <c r="B67" s="268" t="s">
        <v>38</v>
      </c>
      <c r="C67" s="281">
        <f>AVERAGE(C36:C65)</f>
        <v>3.1333333333333333</v>
      </c>
      <c r="D67" s="282">
        <f>AVERAGE(D36:D55)</f>
        <v>2.95</v>
      </c>
    </row>
    <row r="68" spans="2:7" ht="26.25" thickBot="1">
      <c r="B68" s="283" t="s">
        <v>51</v>
      </c>
      <c r="C68" s="284">
        <f>VAR(C36:C65)</f>
        <v>1.6367816091954013</v>
      </c>
      <c r="D68" s="285">
        <f>VAR(D36:D55)</f>
        <v>1.3131578947368414</v>
      </c>
      <c r="F68" s="379">
        <v>0.51705103437852074</v>
      </c>
      <c r="G68" s="289" t="s">
        <v>164</v>
      </c>
    </row>
    <row r="71" spans="2:7" ht="24">
      <c r="E71" s="164" t="s">
        <v>166</v>
      </c>
      <c r="F71" t="s">
        <v>169</v>
      </c>
    </row>
    <row r="72" spans="2:7" ht="24">
      <c r="F72" s="289">
        <f>_xlfn.T.TEST(C36:C65,D36:D55,2,2)</f>
        <v>0.60749499963104081</v>
      </c>
      <c r="G72" s="289" t="s">
        <v>167</v>
      </c>
    </row>
    <row r="73" spans="2:7" ht="24">
      <c r="F73" s="289"/>
      <c r="G73" s="289"/>
    </row>
    <row r="75" spans="2:7">
      <c r="B75"/>
      <c r="C75"/>
    </row>
    <row r="76" spans="2:7">
      <c r="B76"/>
      <c r="C76"/>
    </row>
    <row r="77" spans="2:7">
      <c r="B77"/>
      <c r="C77"/>
    </row>
    <row r="78" spans="2:7">
      <c r="B78"/>
      <c r="C78"/>
    </row>
    <row r="79" spans="2:7" ht="19.899999999999999" customHeight="1">
      <c r="B79"/>
      <c r="C79"/>
    </row>
    <row r="80" spans="2:7" ht="19.899999999999999" customHeight="1">
      <c r="B80"/>
      <c r="C80"/>
    </row>
    <row r="81" spans="2:3">
      <c r="B81"/>
      <c r="C81"/>
    </row>
    <row r="82" spans="2:3">
      <c r="B82"/>
      <c r="C82"/>
    </row>
    <row r="83" spans="2:3">
      <c r="B83"/>
      <c r="C83"/>
    </row>
    <row r="84" spans="2:3">
      <c r="B84"/>
      <c r="C84"/>
    </row>
    <row r="85" spans="2:3">
      <c r="B85"/>
      <c r="C85"/>
    </row>
    <row r="86" spans="2:3">
      <c r="B86"/>
      <c r="C86"/>
    </row>
    <row r="87" spans="2:3">
      <c r="B87"/>
      <c r="C87"/>
    </row>
    <row r="88" spans="2:3">
      <c r="B88"/>
      <c r="C88"/>
    </row>
    <row r="89" spans="2:3">
      <c r="B89"/>
      <c r="C89"/>
    </row>
    <row r="90" spans="2:3">
      <c r="B90"/>
      <c r="C90"/>
    </row>
    <row r="91" spans="2:3">
      <c r="B91"/>
      <c r="C91"/>
    </row>
    <row r="92" spans="2:3">
      <c r="B92"/>
      <c r="C92"/>
    </row>
    <row r="93" spans="2:3">
      <c r="B93"/>
      <c r="C93"/>
    </row>
    <row r="94" spans="2:3">
      <c r="B94"/>
      <c r="C94"/>
    </row>
    <row r="95" spans="2:3">
      <c r="B95"/>
      <c r="C95"/>
    </row>
    <row r="96" spans="2:3">
      <c r="B96"/>
      <c r="C96"/>
    </row>
    <row r="97" spans="2:3">
      <c r="B97"/>
      <c r="C97"/>
    </row>
    <row r="98" spans="2:3">
      <c r="B98"/>
      <c r="C98"/>
    </row>
    <row r="99" spans="2:3">
      <c r="B99"/>
      <c r="C99"/>
    </row>
    <row r="100" spans="2:3">
      <c r="B100"/>
      <c r="C100"/>
    </row>
    <row r="101" spans="2:3">
      <c r="B101"/>
      <c r="C101"/>
    </row>
    <row r="102" spans="2:3">
      <c r="B102"/>
      <c r="C102"/>
    </row>
    <row r="103" spans="2:3">
      <c r="B103"/>
      <c r="C103"/>
    </row>
    <row r="104" spans="2:3">
      <c r="B104"/>
      <c r="C104"/>
    </row>
    <row r="105" spans="2:3">
      <c r="B105"/>
      <c r="C105"/>
    </row>
    <row r="106" spans="2:3">
      <c r="B106"/>
      <c r="C106"/>
    </row>
  </sheetData>
  <mergeCells count="1">
    <mergeCell ref="D56:D65"/>
  </mergeCells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1F9F2-B321-47E6-BC80-9A594DDCD1F8}">
  <dimension ref="A1:K66"/>
  <sheetViews>
    <sheetView workbookViewId="0"/>
  </sheetViews>
  <sheetFormatPr defaultRowHeight="18.75"/>
  <cols>
    <col min="1" max="1" width="14.5" customWidth="1"/>
    <col min="6" max="6" width="34.75" customWidth="1"/>
  </cols>
  <sheetData>
    <row r="1" spans="1:6" ht="26.65" customHeight="1">
      <c r="A1" s="380" t="s">
        <v>234</v>
      </c>
    </row>
    <row r="2" spans="1:6" ht="19.5" thickBot="1"/>
    <row r="3" spans="1:6" ht="20.100000000000001" customHeight="1" thickBot="1">
      <c r="B3" s="268"/>
      <c r="C3" s="268" t="s">
        <v>21</v>
      </c>
      <c r="D3" s="268" t="s">
        <v>22</v>
      </c>
      <c r="E3" s="367"/>
    </row>
    <row r="4" spans="1:6" ht="20.100000000000001" customHeight="1" thickBot="1">
      <c r="B4" s="270">
        <v>1</v>
      </c>
      <c r="C4" s="271">
        <v>3</v>
      </c>
      <c r="D4" s="271">
        <v>5</v>
      </c>
      <c r="E4" s="367"/>
    </row>
    <row r="5" spans="1:6" ht="20.100000000000001" customHeight="1">
      <c r="B5" s="273">
        <v>2</v>
      </c>
      <c r="C5" s="271">
        <v>3</v>
      </c>
      <c r="D5" s="271">
        <v>5</v>
      </c>
      <c r="E5" s="367"/>
      <c r="F5" s="485" t="s">
        <v>235</v>
      </c>
    </row>
    <row r="6" spans="1:6" ht="20.100000000000001" customHeight="1">
      <c r="B6" s="273">
        <v>3</v>
      </c>
      <c r="C6" s="271">
        <v>2</v>
      </c>
      <c r="D6" s="271">
        <v>5</v>
      </c>
      <c r="E6" s="367"/>
      <c r="F6" s="578">
        <f>_xlfn.T.TEST(C4:C33,D4:D23,2,3)</f>
        <v>1.5193510976519118E-5</v>
      </c>
    </row>
    <row r="7" spans="1:6" ht="20.100000000000001" customHeight="1" thickBot="1">
      <c r="B7" s="273">
        <v>4</v>
      </c>
      <c r="C7" s="271">
        <v>2</v>
      </c>
      <c r="D7" s="271">
        <v>5</v>
      </c>
      <c r="E7" s="367"/>
      <c r="F7" s="579"/>
    </row>
    <row r="8" spans="1:6" ht="20.100000000000001" customHeight="1">
      <c r="B8" s="273">
        <v>5</v>
      </c>
      <c r="C8" s="271">
        <v>1</v>
      </c>
      <c r="D8" s="271">
        <v>3</v>
      </c>
      <c r="E8" s="367"/>
    </row>
    <row r="9" spans="1:6" ht="20.100000000000001" customHeight="1">
      <c r="B9" s="273">
        <v>6</v>
      </c>
      <c r="C9" s="271">
        <v>1</v>
      </c>
      <c r="D9" s="271">
        <v>4</v>
      </c>
      <c r="E9" s="367"/>
      <c r="F9" s="381"/>
    </row>
    <row r="10" spans="1:6" ht="20.100000000000001" customHeight="1">
      <c r="B10" s="273">
        <v>7</v>
      </c>
      <c r="C10" s="271">
        <v>3</v>
      </c>
      <c r="D10" s="271">
        <v>4</v>
      </c>
      <c r="E10" s="367"/>
      <c r="F10" s="381"/>
    </row>
    <row r="11" spans="1:6" ht="20.100000000000001" customHeight="1">
      <c r="B11" s="273">
        <v>8</v>
      </c>
      <c r="C11" s="271">
        <v>2</v>
      </c>
      <c r="D11" s="271">
        <v>2</v>
      </c>
      <c r="E11" s="367"/>
    </row>
    <row r="12" spans="1:6" ht="20.100000000000001" customHeight="1">
      <c r="B12" s="273">
        <v>9</v>
      </c>
      <c r="C12" s="271">
        <v>2</v>
      </c>
      <c r="D12" s="271">
        <v>1</v>
      </c>
      <c r="E12" s="367"/>
      <c r="F12" s="23"/>
    </row>
    <row r="13" spans="1:6" ht="20.100000000000001" customHeight="1">
      <c r="B13" s="273">
        <v>10</v>
      </c>
      <c r="C13" s="271">
        <v>3</v>
      </c>
      <c r="D13" s="271">
        <v>3</v>
      </c>
      <c r="E13" s="367"/>
    </row>
    <row r="14" spans="1:6" ht="20.100000000000001" customHeight="1">
      <c r="B14" s="273">
        <v>11</v>
      </c>
      <c r="C14" s="271">
        <v>2</v>
      </c>
      <c r="D14" s="271">
        <v>3</v>
      </c>
      <c r="E14" s="367"/>
    </row>
    <row r="15" spans="1:6" ht="20.100000000000001" customHeight="1">
      <c r="B15" s="273">
        <v>12</v>
      </c>
      <c r="C15" s="271">
        <v>1</v>
      </c>
      <c r="D15" s="271">
        <v>4</v>
      </c>
      <c r="E15" s="367"/>
    </row>
    <row r="16" spans="1:6" ht="20.100000000000001" customHeight="1">
      <c r="B16" s="273">
        <v>13</v>
      </c>
      <c r="C16" s="271">
        <v>1</v>
      </c>
      <c r="D16" s="271">
        <v>2</v>
      </c>
      <c r="E16" s="367"/>
    </row>
    <row r="17" spans="2:6" ht="20.100000000000001" customHeight="1">
      <c r="B17" s="273">
        <v>14</v>
      </c>
      <c r="C17" s="271">
        <v>1</v>
      </c>
      <c r="D17" s="271">
        <v>1</v>
      </c>
      <c r="E17" s="367"/>
    </row>
    <row r="18" spans="2:6" ht="20.100000000000001" customHeight="1">
      <c r="B18" s="273">
        <v>15</v>
      </c>
      <c r="C18" s="271">
        <v>2</v>
      </c>
      <c r="D18" s="271">
        <v>5</v>
      </c>
      <c r="E18" s="367"/>
    </row>
    <row r="19" spans="2:6" ht="20.100000000000001" customHeight="1">
      <c r="B19" s="273">
        <v>16</v>
      </c>
      <c r="C19" s="271">
        <v>3</v>
      </c>
      <c r="D19" s="271">
        <v>5</v>
      </c>
      <c r="E19" s="367"/>
    </row>
    <row r="20" spans="2:6" ht="20.100000000000001" customHeight="1">
      <c r="B20" s="273">
        <v>17</v>
      </c>
      <c r="C20" s="271">
        <v>2</v>
      </c>
      <c r="D20" s="271">
        <v>3</v>
      </c>
      <c r="E20" s="367"/>
    </row>
    <row r="21" spans="2:6" ht="20.100000000000001" customHeight="1">
      <c r="B21" s="273">
        <v>18</v>
      </c>
      <c r="C21" s="271">
        <v>1</v>
      </c>
      <c r="D21" s="271">
        <v>4</v>
      </c>
      <c r="E21" s="367"/>
    </row>
    <row r="22" spans="2:6" ht="20.100000000000001" customHeight="1">
      <c r="B22" s="273">
        <v>19</v>
      </c>
      <c r="C22" s="271">
        <v>3</v>
      </c>
      <c r="D22" s="271">
        <v>4</v>
      </c>
      <c r="E22" s="367"/>
    </row>
    <row r="23" spans="2:6" ht="20.100000000000001" customHeight="1" thickBot="1">
      <c r="B23" s="273">
        <v>20</v>
      </c>
      <c r="C23" s="271">
        <v>2</v>
      </c>
      <c r="D23" s="283">
        <v>5</v>
      </c>
      <c r="E23" s="367"/>
    </row>
    <row r="24" spans="2:6" ht="20.100000000000001" customHeight="1">
      <c r="B24" s="273">
        <v>21</v>
      </c>
      <c r="C24" s="271">
        <v>2</v>
      </c>
      <c r="D24" s="580"/>
      <c r="E24" s="367"/>
    </row>
    <row r="25" spans="2:6" ht="20.100000000000001" customHeight="1">
      <c r="B25" s="273">
        <v>22</v>
      </c>
      <c r="C25" s="271">
        <v>1</v>
      </c>
      <c r="D25" s="580"/>
      <c r="E25" s="367"/>
    </row>
    <row r="26" spans="2:6" ht="20.100000000000001" customHeight="1">
      <c r="B26" s="273">
        <v>23</v>
      </c>
      <c r="C26" s="271">
        <v>2</v>
      </c>
      <c r="D26" s="580"/>
      <c r="E26" s="367"/>
    </row>
    <row r="27" spans="2:6" ht="20.100000000000001" customHeight="1">
      <c r="B27" s="273">
        <v>24</v>
      </c>
      <c r="C27" s="271">
        <v>3</v>
      </c>
      <c r="D27" s="580"/>
      <c r="E27" s="367"/>
    </row>
    <row r="28" spans="2:6" ht="20.100000000000001" customHeight="1">
      <c r="B28" s="273">
        <v>25</v>
      </c>
      <c r="C28" s="271">
        <v>2</v>
      </c>
      <c r="D28" s="580"/>
      <c r="E28" s="367"/>
      <c r="F28" s="382"/>
    </row>
    <row r="29" spans="2:6" ht="20.100000000000001" customHeight="1">
      <c r="B29" s="273">
        <v>26</v>
      </c>
      <c r="C29" s="271">
        <v>1</v>
      </c>
      <c r="D29" s="580"/>
      <c r="E29" s="367"/>
    </row>
    <row r="30" spans="2:6" ht="20.100000000000001" customHeight="1">
      <c r="B30" s="273">
        <v>27</v>
      </c>
      <c r="C30" s="271">
        <v>1</v>
      </c>
      <c r="D30" s="580"/>
      <c r="E30" s="367"/>
    </row>
    <row r="31" spans="2:6" ht="20.100000000000001" customHeight="1">
      <c r="B31" s="273">
        <v>28</v>
      </c>
      <c r="C31" s="271">
        <v>3</v>
      </c>
      <c r="D31" s="580"/>
      <c r="E31" s="367"/>
    </row>
    <row r="32" spans="2:6" ht="20.100000000000001" customHeight="1">
      <c r="B32" s="273">
        <v>29</v>
      </c>
      <c r="C32" s="271">
        <v>1</v>
      </c>
      <c r="D32" s="580"/>
      <c r="E32" s="367"/>
    </row>
    <row r="33" spans="1:11" ht="20.100000000000001" customHeight="1" thickBot="1">
      <c r="B33" s="333">
        <v>30</v>
      </c>
      <c r="C33" s="283">
        <v>1</v>
      </c>
      <c r="D33" s="580"/>
      <c r="E33" s="367"/>
    </row>
    <row r="35" spans="1:11" ht="24.75" thickBot="1">
      <c r="A35" s="164" t="s">
        <v>168</v>
      </c>
      <c r="B35" s="11"/>
      <c r="C35" s="11"/>
    </row>
    <row r="36" spans="1:11" ht="20.25" thickBot="1">
      <c r="B36" s="268"/>
      <c r="C36" s="268" t="s">
        <v>21</v>
      </c>
      <c r="D36" s="268" t="s">
        <v>22</v>
      </c>
      <c r="E36" s="367"/>
    </row>
    <row r="37" spans="1:11" ht="19.5">
      <c r="B37" s="270">
        <v>1</v>
      </c>
      <c r="C37" s="271">
        <v>3</v>
      </c>
      <c r="D37" s="271">
        <v>5</v>
      </c>
      <c r="E37" s="367"/>
    </row>
    <row r="38" spans="1:11" ht="19.5">
      <c r="B38" s="273">
        <v>2</v>
      </c>
      <c r="C38" s="271">
        <v>3</v>
      </c>
      <c r="D38" s="271">
        <v>5</v>
      </c>
      <c r="E38" s="367"/>
    </row>
    <row r="39" spans="1:11" ht="19.5">
      <c r="B39" s="273">
        <v>3</v>
      </c>
      <c r="C39" s="271">
        <v>2</v>
      </c>
      <c r="D39" s="271">
        <v>5</v>
      </c>
      <c r="E39" s="367"/>
      <c r="F39" s="581">
        <f>_xlfn.T.TEST(C37:C66,D37:D56,2,3)</f>
        <v>1.5193510976519118E-5</v>
      </c>
      <c r="G39" s="581"/>
      <c r="H39" s="581"/>
      <c r="I39" s="581"/>
      <c r="J39" s="581"/>
      <c r="K39" s="581"/>
    </row>
    <row r="40" spans="1:11" ht="19.5">
      <c r="B40" s="273">
        <v>4</v>
      </c>
      <c r="C40" s="271">
        <v>2</v>
      </c>
      <c r="D40" s="271">
        <v>5</v>
      </c>
      <c r="E40" s="367"/>
      <c r="F40" s="581"/>
      <c r="G40" s="581"/>
      <c r="H40" s="581"/>
      <c r="I40" s="581"/>
      <c r="J40" s="581"/>
      <c r="K40" s="581"/>
    </row>
    <row r="41" spans="1:11" ht="19.5">
      <c r="B41" s="273">
        <v>5</v>
      </c>
      <c r="C41" s="271">
        <v>1</v>
      </c>
      <c r="D41" s="271">
        <v>3</v>
      </c>
      <c r="E41" s="367"/>
    </row>
    <row r="42" spans="1:11" ht="33">
      <c r="B42" s="273">
        <v>6</v>
      </c>
      <c r="C42" s="271">
        <v>1</v>
      </c>
      <c r="D42" s="271">
        <v>4</v>
      </c>
      <c r="E42" s="367"/>
      <c r="F42" s="381"/>
    </row>
    <row r="43" spans="1:11" ht="33">
      <c r="B43" s="273">
        <v>7</v>
      </c>
      <c r="C43" s="271">
        <v>3</v>
      </c>
      <c r="D43" s="271">
        <v>4</v>
      </c>
      <c r="E43" s="367"/>
      <c r="F43" s="381"/>
    </row>
    <row r="44" spans="1:11" ht="19.5">
      <c r="B44" s="273">
        <v>8</v>
      </c>
      <c r="C44" s="271">
        <v>2</v>
      </c>
      <c r="D44" s="271">
        <v>2</v>
      </c>
      <c r="E44" s="367"/>
    </row>
    <row r="45" spans="1:11" ht="19.5">
      <c r="B45" s="273">
        <v>9</v>
      </c>
      <c r="C45" s="271">
        <v>2</v>
      </c>
      <c r="D45" s="271">
        <v>1</v>
      </c>
      <c r="E45" s="367"/>
      <c r="F45" s="23"/>
    </row>
    <row r="46" spans="1:11" ht="19.5">
      <c r="B46" s="273">
        <v>10</v>
      </c>
      <c r="C46" s="271">
        <v>3</v>
      </c>
      <c r="D46" s="271">
        <v>3</v>
      </c>
      <c r="E46" s="367"/>
    </row>
    <row r="47" spans="1:11" ht="19.5">
      <c r="B47" s="273">
        <v>11</v>
      </c>
      <c r="C47" s="271">
        <v>2</v>
      </c>
      <c r="D47" s="271">
        <v>3</v>
      </c>
      <c r="E47" s="367"/>
    </row>
    <row r="48" spans="1:11" ht="19.5">
      <c r="B48" s="273">
        <v>12</v>
      </c>
      <c r="C48" s="271">
        <v>1</v>
      </c>
      <c r="D48" s="271">
        <v>4</v>
      </c>
      <c r="E48" s="367"/>
    </row>
    <row r="49" spans="2:6" ht="19.5">
      <c r="B49" s="273">
        <v>13</v>
      </c>
      <c r="C49" s="271">
        <v>1</v>
      </c>
      <c r="D49" s="271">
        <v>2</v>
      </c>
      <c r="E49" s="367"/>
    </row>
    <row r="50" spans="2:6" ht="19.5">
      <c r="B50" s="273">
        <v>14</v>
      </c>
      <c r="C50" s="271">
        <v>1</v>
      </c>
      <c r="D50" s="271">
        <v>1</v>
      </c>
      <c r="E50" s="367"/>
    </row>
    <row r="51" spans="2:6" ht="19.5">
      <c r="B51" s="273">
        <v>15</v>
      </c>
      <c r="C51" s="271">
        <v>2</v>
      </c>
      <c r="D51" s="271">
        <v>5</v>
      </c>
      <c r="E51" s="367"/>
    </row>
    <row r="52" spans="2:6" ht="19.5">
      <c r="B52" s="273">
        <v>16</v>
      </c>
      <c r="C52" s="271">
        <v>3</v>
      </c>
      <c r="D52" s="271">
        <v>5</v>
      </c>
      <c r="E52" s="367"/>
    </row>
    <row r="53" spans="2:6" ht="19.5">
      <c r="B53" s="273">
        <v>17</v>
      </c>
      <c r="C53" s="271">
        <v>2</v>
      </c>
      <c r="D53" s="271">
        <v>3</v>
      </c>
      <c r="E53" s="367"/>
    </row>
    <row r="54" spans="2:6" ht="19.5">
      <c r="B54" s="273">
        <v>18</v>
      </c>
      <c r="C54" s="271">
        <v>1</v>
      </c>
      <c r="D54" s="271">
        <v>4</v>
      </c>
      <c r="E54" s="367"/>
    </row>
    <row r="55" spans="2:6" ht="19.5">
      <c r="B55" s="273">
        <v>19</v>
      </c>
      <c r="C55" s="271">
        <v>3</v>
      </c>
      <c r="D55" s="271">
        <v>4</v>
      </c>
      <c r="E55" s="367"/>
    </row>
    <row r="56" spans="2:6" ht="20.25" thickBot="1">
      <c r="B56" s="273">
        <v>20</v>
      </c>
      <c r="C56" s="271">
        <v>2</v>
      </c>
      <c r="D56" s="283">
        <v>5</v>
      </c>
      <c r="E56" s="367"/>
    </row>
    <row r="57" spans="2:6" ht="19.5">
      <c r="B57" s="273">
        <v>21</v>
      </c>
      <c r="C57" s="271">
        <v>2</v>
      </c>
      <c r="D57" s="580"/>
      <c r="E57" s="367"/>
    </row>
    <row r="58" spans="2:6" ht="19.5">
      <c r="B58" s="273">
        <v>22</v>
      </c>
      <c r="C58" s="271">
        <v>1</v>
      </c>
      <c r="D58" s="580"/>
      <c r="E58" s="367"/>
    </row>
    <row r="59" spans="2:6" ht="19.5">
      <c r="B59" s="273">
        <v>23</v>
      </c>
      <c r="C59" s="271">
        <v>2</v>
      </c>
      <c r="D59" s="580"/>
      <c r="E59" s="367"/>
    </row>
    <row r="60" spans="2:6" ht="19.5">
      <c r="B60" s="273">
        <v>24</v>
      </c>
      <c r="C60" s="271">
        <v>3</v>
      </c>
      <c r="D60" s="580"/>
      <c r="E60" s="367"/>
    </row>
    <row r="61" spans="2:6" ht="39.75">
      <c r="B61" s="273">
        <v>25</v>
      </c>
      <c r="C61" s="271">
        <v>2</v>
      </c>
      <c r="D61" s="580"/>
      <c r="E61" s="367"/>
      <c r="F61" s="382"/>
    </row>
    <row r="62" spans="2:6" ht="19.5">
      <c r="B62" s="273">
        <v>26</v>
      </c>
      <c r="C62" s="271">
        <v>1</v>
      </c>
      <c r="D62" s="580"/>
      <c r="E62" s="367"/>
    </row>
    <row r="63" spans="2:6" ht="19.5">
      <c r="B63" s="273">
        <v>27</v>
      </c>
      <c r="C63" s="271">
        <v>1</v>
      </c>
      <c r="D63" s="580"/>
      <c r="E63" s="367"/>
    </row>
    <row r="64" spans="2:6" ht="19.5">
      <c r="B64" s="273">
        <v>28</v>
      </c>
      <c r="C64" s="271">
        <v>3</v>
      </c>
      <c r="D64" s="580"/>
      <c r="E64" s="367"/>
    </row>
    <row r="65" spans="2:5" ht="19.5">
      <c r="B65" s="273">
        <v>29</v>
      </c>
      <c r="C65" s="271">
        <v>1</v>
      </c>
      <c r="D65" s="580"/>
      <c r="E65" s="367"/>
    </row>
    <row r="66" spans="2:5" ht="20.25" thickBot="1">
      <c r="B66" s="333">
        <v>30</v>
      </c>
      <c r="C66" s="283">
        <v>1</v>
      </c>
      <c r="D66" s="580"/>
      <c r="E66" s="367"/>
    </row>
  </sheetData>
  <mergeCells count="4">
    <mergeCell ref="F6:F7"/>
    <mergeCell ref="D24:D33"/>
    <mergeCell ref="F39:K40"/>
    <mergeCell ref="D57:D66"/>
  </mergeCells>
  <phoneticPr fontId="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C2837-3CFC-41AA-A021-C2A1985BAAE2}">
  <dimension ref="A2:E82"/>
  <sheetViews>
    <sheetView workbookViewId="0"/>
  </sheetViews>
  <sheetFormatPr defaultRowHeight="18.75"/>
  <cols>
    <col min="1" max="1" width="14.125" customWidth="1"/>
    <col min="2" max="2" width="10" style="11" customWidth="1"/>
    <col min="3" max="5" width="13.5" style="11" customWidth="1"/>
  </cols>
  <sheetData>
    <row r="2" spans="1:5" ht="24.75" thickBot="1">
      <c r="A2" s="164" t="s">
        <v>236</v>
      </c>
    </row>
    <row r="3" spans="1:5" ht="19.5" thickBot="1">
      <c r="B3" s="383" t="s">
        <v>134</v>
      </c>
      <c r="C3" s="383" t="s">
        <v>170</v>
      </c>
      <c r="D3" s="383" t="s">
        <v>171</v>
      </c>
      <c r="E3" s="383" t="s">
        <v>172</v>
      </c>
    </row>
    <row r="4" spans="1:5">
      <c r="B4" s="384">
        <v>1</v>
      </c>
      <c r="C4" s="385">
        <v>52.29</v>
      </c>
      <c r="D4" s="385">
        <v>51.96</v>
      </c>
      <c r="E4" s="385">
        <f>D4-C4</f>
        <v>-0.32999999999999829</v>
      </c>
    </row>
    <row r="5" spans="1:5">
      <c r="B5" s="386">
        <v>2</v>
      </c>
      <c r="C5" s="387">
        <v>48.78</v>
      </c>
      <c r="D5" s="387">
        <v>48.32</v>
      </c>
      <c r="E5" s="387">
        <f t="shared" ref="E5:E23" si="0">D5-C5</f>
        <v>-0.46000000000000085</v>
      </c>
    </row>
    <row r="6" spans="1:5">
      <c r="B6" s="386">
        <v>3</v>
      </c>
      <c r="C6" s="387">
        <v>60.57998489483785</v>
      </c>
      <c r="D6" s="387">
        <v>59.837593696621937</v>
      </c>
      <c r="E6" s="387">
        <f t="shared" si="0"/>
        <v>-0.7423911982159126</v>
      </c>
    </row>
    <row r="7" spans="1:5">
      <c r="B7" s="386">
        <v>4</v>
      </c>
      <c r="C7" s="387">
        <v>52.992649221406253</v>
      </c>
      <c r="D7" s="387">
        <v>51.37</v>
      </c>
      <c r="E7" s="387">
        <f t="shared" si="0"/>
        <v>-1.622649221406256</v>
      </c>
    </row>
    <row r="8" spans="1:5">
      <c r="B8" s="386">
        <v>5</v>
      </c>
      <c r="C8" s="387">
        <v>48.919288352660537</v>
      </c>
      <c r="D8" s="387">
        <v>49.48</v>
      </c>
      <c r="E8" s="387">
        <f t="shared" si="0"/>
        <v>0.56071164733945977</v>
      </c>
    </row>
    <row r="9" spans="1:5">
      <c r="B9" s="386">
        <v>6</v>
      </c>
      <c r="C9" s="387">
        <v>54.54</v>
      </c>
      <c r="D9" s="387">
        <v>54.34</v>
      </c>
      <c r="E9" s="387">
        <f t="shared" si="0"/>
        <v>-0.19999999999999574</v>
      </c>
    </row>
    <row r="10" spans="1:5">
      <c r="B10" s="386">
        <v>7</v>
      </c>
      <c r="C10" s="387">
        <v>53.38</v>
      </c>
      <c r="D10" s="387">
        <v>53.02</v>
      </c>
      <c r="E10" s="387">
        <f t="shared" si="0"/>
        <v>-0.35999999999999943</v>
      </c>
    </row>
    <row r="11" spans="1:5">
      <c r="B11" s="386">
        <v>8</v>
      </c>
      <c r="C11" s="387">
        <v>56.2</v>
      </c>
      <c r="D11" s="387">
        <v>55.8</v>
      </c>
      <c r="E11" s="387">
        <f t="shared" si="0"/>
        <v>-0.40000000000000568</v>
      </c>
    </row>
    <row r="12" spans="1:5">
      <c r="B12" s="386">
        <v>9</v>
      </c>
      <c r="C12" s="387">
        <v>54.76</v>
      </c>
      <c r="D12" s="387">
        <v>53.72</v>
      </c>
      <c r="E12" s="387">
        <f t="shared" si="0"/>
        <v>-1.0399999999999991</v>
      </c>
    </row>
    <row r="13" spans="1:5">
      <c r="B13" s="386">
        <v>10</v>
      </c>
      <c r="C13" s="387">
        <v>49.98</v>
      </c>
      <c r="D13" s="387">
        <v>49.87</v>
      </c>
      <c r="E13" s="387">
        <f t="shared" si="0"/>
        <v>-0.10999999999999943</v>
      </c>
    </row>
    <row r="14" spans="1:5">
      <c r="B14" s="386">
        <v>11</v>
      </c>
      <c r="C14" s="387">
        <v>53.2</v>
      </c>
      <c r="D14" s="387">
        <v>53.34</v>
      </c>
      <c r="E14" s="387">
        <f t="shared" si="0"/>
        <v>0.14000000000000057</v>
      </c>
    </row>
    <row r="15" spans="1:5">
      <c r="B15" s="386">
        <v>12</v>
      </c>
      <c r="C15" s="387">
        <v>60.2</v>
      </c>
      <c r="D15" s="387">
        <v>59.99</v>
      </c>
      <c r="E15" s="387">
        <f t="shared" si="0"/>
        <v>-0.21000000000000085</v>
      </c>
    </row>
    <row r="16" spans="1:5">
      <c r="B16" s="386">
        <v>13</v>
      </c>
      <c r="C16" s="387">
        <v>50.267595189664746</v>
      </c>
      <c r="D16" s="387">
        <v>49.89</v>
      </c>
      <c r="E16" s="387">
        <f t="shared" si="0"/>
        <v>-0.37759518966474559</v>
      </c>
    </row>
    <row r="17" spans="1:5">
      <c r="B17" s="386">
        <v>14</v>
      </c>
      <c r="C17" s="387">
        <v>58.93</v>
      </c>
      <c r="D17" s="387">
        <v>59.04</v>
      </c>
      <c r="E17" s="387">
        <f t="shared" si="0"/>
        <v>0.10999999999999943</v>
      </c>
    </row>
    <row r="18" spans="1:5">
      <c r="B18" s="386">
        <v>15</v>
      </c>
      <c r="C18" s="387">
        <v>51.63681240023881</v>
      </c>
      <c r="D18" s="387">
        <v>52.35</v>
      </c>
      <c r="E18" s="387">
        <f t="shared" si="0"/>
        <v>0.71318759976119139</v>
      </c>
    </row>
    <row r="19" spans="1:5">
      <c r="B19" s="386">
        <v>16</v>
      </c>
      <c r="C19" s="387">
        <v>53.82</v>
      </c>
      <c r="D19" s="387">
        <v>53.76</v>
      </c>
      <c r="E19" s="387">
        <f t="shared" si="0"/>
        <v>-6.0000000000002274E-2</v>
      </c>
    </row>
    <row r="20" spans="1:5">
      <c r="B20" s="386">
        <v>17</v>
      </c>
      <c r="C20" s="387">
        <v>52.058133632749822</v>
      </c>
      <c r="D20" s="387">
        <v>51.2</v>
      </c>
      <c r="E20" s="387">
        <f t="shared" si="0"/>
        <v>-0.85813363274981924</v>
      </c>
    </row>
    <row r="21" spans="1:5">
      <c r="B21" s="386">
        <v>18</v>
      </c>
      <c r="C21" s="387">
        <v>57.22</v>
      </c>
      <c r="D21" s="387">
        <v>57.12</v>
      </c>
      <c r="E21" s="387">
        <f t="shared" si="0"/>
        <v>-0.10000000000000142</v>
      </c>
    </row>
    <row r="22" spans="1:5">
      <c r="B22" s="386">
        <v>19</v>
      </c>
      <c r="C22" s="387">
        <v>60.58</v>
      </c>
      <c r="D22" s="387">
        <v>60.37</v>
      </c>
      <c r="E22" s="387">
        <f t="shared" si="0"/>
        <v>-0.21000000000000085</v>
      </c>
    </row>
    <row r="23" spans="1:5" ht="19.5" thickBot="1">
      <c r="B23" s="388">
        <v>20</v>
      </c>
      <c r="C23" s="389">
        <v>54.33</v>
      </c>
      <c r="D23" s="389">
        <v>54.02</v>
      </c>
      <c r="E23" s="389">
        <f t="shared" si="0"/>
        <v>-0.30999999999999517</v>
      </c>
    </row>
    <row r="24" spans="1:5" ht="19.5" thickBot="1">
      <c r="B24" s="383" t="s">
        <v>3</v>
      </c>
      <c r="C24" s="390">
        <f>COUNT(C4:C23)</f>
        <v>20</v>
      </c>
      <c r="D24" s="390">
        <f t="shared" ref="D24:E24" si="1">COUNT(D4:D23)</f>
        <v>20</v>
      </c>
      <c r="E24" s="390">
        <f t="shared" si="1"/>
        <v>20</v>
      </c>
    </row>
    <row r="25" spans="1:5" ht="19.5" thickBot="1">
      <c r="B25" s="383" t="s">
        <v>38</v>
      </c>
      <c r="C25" s="391">
        <f>AVERAGE(C4:C23)</f>
        <v>54.233223184577902</v>
      </c>
      <c r="D25" s="391">
        <f t="shared" ref="D25" si="2">AVERAGE(D4:D23)</f>
        <v>53.939879684831098</v>
      </c>
      <c r="E25" s="392">
        <f>AVERAGE(E4:E23)</f>
        <v>-0.29334349974680407</v>
      </c>
    </row>
    <row r="28" spans="1:5" ht="19.5" thickBot="1"/>
    <row r="29" spans="1:5" ht="24.75" thickBot="1">
      <c r="A29" s="164" t="s">
        <v>173</v>
      </c>
      <c r="B29" s="383" t="s">
        <v>134</v>
      </c>
      <c r="C29" s="383" t="s">
        <v>170</v>
      </c>
      <c r="D29" s="383" t="s">
        <v>171</v>
      </c>
      <c r="E29" s="395" t="s">
        <v>172</v>
      </c>
    </row>
    <row r="30" spans="1:5">
      <c r="B30" s="384">
        <v>1</v>
      </c>
      <c r="C30" s="385">
        <v>52.29</v>
      </c>
      <c r="D30" s="385">
        <v>51.96</v>
      </c>
      <c r="E30" s="385">
        <f>D30-C30</f>
        <v>-0.32999999999999829</v>
      </c>
    </row>
    <row r="31" spans="1:5">
      <c r="B31" s="386">
        <v>2</v>
      </c>
      <c r="C31" s="387">
        <v>48.78</v>
      </c>
      <c r="D31" s="387">
        <v>48.32</v>
      </c>
      <c r="E31" s="387">
        <f t="shared" ref="E31:E49" si="3">D31-C31</f>
        <v>-0.46000000000000085</v>
      </c>
    </row>
    <row r="32" spans="1:5">
      <c r="B32" s="386">
        <v>3</v>
      </c>
      <c r="C32" s="387">
        <v>60.57998489483785</v>
      </c>
      <c r="D32" s="387">
        <v>59.837593696621937</v>
      </c>
      <c r="E32" s="387">
        <f t="shared" si="3"/>
        <v>-0.7423911982159126</v>
      </c>
    </row>
    <row r="33" spans="2:5">
      <c r="B33" s="386">
        <v>4</v>
      </c>
      <c r="C33" s="387">
        <v>52.992649221406253</v>
      </c>
      <c r="D33" s="387">
        <v>51.37</v>
      </c>
      <c r="E33" s="387">
        <f t="shared" si="3"/>
        <v>-1.622649221406256</v>
      </c>
    </row>
    <row r="34" spans="2:5">
      <c r="B34" s="386">
        <v>5</v>
      </c>
      <c r="C34" s="387">
        <v>48.919288352660537</v>
      </c>
      <c r="D34" s="387">
        <v>49.48</v>
      </c>
      <c r="E34" s="387">
        <f t="shared" si="3"/>
        <v>0.56071164733945977</v>
      </c>
    </row>
    <row r="35" spans="2:5">
      <c r="B35" s="386">
        <v>6</v>
      </c>
      <c r="C35" s="387">
        <v>54.54</v>
      </c>
      <c r="D35" s="387">
        <v>54.34</v>
      </c>
      <c r="E35" s="387">
        <f t="shared" si="3"/>
        <v>-0.19999999999999574</v>
      </c>
    </row>
    <row r="36" spans="2:5">
      <c r="B36" s="386">
        <v>7</v>
      </c>
      <c r="C36" s="387">
        <v>53.38</v>
      </c>
      <c r="D36" s="387">
        <v>53.02</v>
      </c>
      <c r="E36" s="387">
        <f t="shared" si="3"/>
        <v>-0.35999999999999943</v>
      </c>
    </row>
    <row r="37" spans="2:5">
      <c r="B37" s="386">
        <v>8</v>
      </c>
      <c r="C37" s="387">
        <v>56.2</v>
      </c>
      <c r="D37" s="387">
        <v>55.8</v>
      </c>
      <c r="E37" s="387">
        <f t="shared" si="3"/>
        <v>-0.40000000000000568</v>
      </c>
    </row>
    <row r="38" spans="2:5">
      <c r="B38" s="386">
        <v>9</v>
      </c>
      <c r="C38" s="387">
        <v>54.76</v>
      </c>
      <c r="D38" s="387">
        <v>53.72</v>
      </c>
      <c r="E38" s="387">
        <f t="shared" si="3"/>
        <v>-1.0399999999999991</v>
      </c>
    </row>
    <row r="39" spans="2:5">
      <c r="B39" s="386">
        <v>10</v>
      </c>
      <c r="C39" s="387">
        <v>49.98</v>
      </c>
      <c r="D39" s="387">
        <v>49.87</v>
      </c>
      <c r="E39" s="387">
        <f t="shared" si="3"/>
        <v>-0.10999999999999943</v>
      </c>
    </row>
    <row r="40" spans="2:5">
      <c r="B40" s="386">
        <v>11</v>
      </c>
      <c r="C40" s="387">
        <v>53.2</v>
      </c>
      <c r="D40" s="387">
        <v>53.34</v>
      </c>
      <c r="E40" s="387">
        <f t="shared" si="3"/>
        <v>0.14000000000000057</v>
      </c>
    </row>
    <row r="41" spans="2:5">
      <c r="B41" s="386">
        <v>12</v>
      </c>
      <c r="C41" s="387">
        <v>60.2</v>
      </c>
      <c r="D41" s="387">
        <v>59.99</v>
      </c>
      <c r="E41" s="387">
        <f t="shared" si="3"/>
        <v>-0.21000000000000085</v>
      </c>
    </row>
    <row r="42" spans="2:5">
      <c r="B42" s="386">
        <v>13</v>
      </c>
      <c r="C42" s="387">
        <v>50.267595189664746</v>
      </c>
      <c r="D42" s="387">
        <v>49.89</v>
      </c>
      <c r="E42" s="387">
        <f t="shared" si="3"/>
        <v>-0.37759518966474559</v>
      </c>
    </row>
    <row r="43" spans="2:5">
      <c r="B43" s="386">
        <v>14</v>
      </c>
      <c r="C43" s="387">
        <v>58.93</v>
      </c>
      <c r="D43" s="387">
        <v>59.04</v>
      </c>
      <c r="E43" s="387">
        <f t="shared" si="3"/>
        <v>0.10999999999999943</v>
      </c>
    </row>
    <row r="44" spans="2:5">
      <c r="B44" s="386">
        <v>15</v>
      </c>
      <c r="C44" s="387">
        <v>51.63681240023881</v>
      </c>
      <c r="D44" s="387">
        <v>52.35</v>
      </c>
      <c r="E44" s="387">
        <f t="shared" si="3"/>
        <v>0.71318759976119139</v>
      </c>
    </row>
    <row r="45" spans="2:5">
      <c r="B45" s="386">
        <v>16</v>
      </c>
      <c r="C45" s="387">
        <v>53.82</v>
      </c>
      <c r="D45" s="387">
        <v>53.76</v>
      </c>
      <c r="E45" s="387">
        <f t="shared" si="3"/>
        <v>-6.0000000000002274E-2</v>
      </c>
    </row>
    <row r="46" spans="2:5">
      <c r="B46" s="386">
        <v>17</v>
      </c>
      <c r="C46" s="387">
        <v>52.058133632749822</v>
      </c>
      <c r="D46" s="387">
        <v>51.2</v>
      </c>
      <c r="E46" s="387">
        <f t="shared" si="3"/>
        <v>-0.85813363274981924</v>
      </c>
    </row>
    <row r="47" spans="2:5">
      <c r="B47" s="386">
        <v>18</v>
      </c>
      <c r="C47" s="387">
        <v>57.22</v>
      </c>
      <c r="D47" s="387">
        <v>57.12</v>
      </c>
      <c r="E47" s="387">
        <f t="shared" si="3"/>
        <v>-0.10000000000000142</v>
      </c>
    </row>
    <row r="48" spans="2:5">
      <c r="B48" s="386">
        <v>19</v>
      </c>
      <c r="C48" s="387">
        <v>60.58</v>
      </c>
      <c r="D48" s="387">
        <v>60.37</v>
      </c>
      <c r="E48" s="387">
        <f t="shared" si="3"/>
        <v>-0.21000000000000085</v>
      </c>
    </row>
    <row r="49" spans="1:5" ht="19.5" thickBot="1">
      <c r="B49" s="388">
        <v>20</v>
      </c>
      <c r="C49" s="389">
        <v>54.33</v>
      </c>
      <c r="D49" s="389">
        <v>54.02</v>
      </c>
      <c r="E49" s="389">
        <f t="shared" si="3"/>
        <v>-0.30999999999999517</v>
      </c>
    </row>
    <row r="50" spans="1:5" ht="19.5" thickBot="1">
      <c r="B50" s="383" t="s">
        <v>3</v>
      </c>
      <c r="C50" s="390">
        <f>COUNT(C30:C49)</f>
        <v>20</v>
      </c>
      <c r="D50" s="390">
        <f t="shared" ref="D50:E50" si="4">COUNT(D30:D49)</f>
        <v>20</v>
      </c>
      <c r="E50" s="396">
        <f t="shared" si="4"/>
        <v>20</v>
      </c>
    </row>
    <row r="51" spans="1:5" ht="19.5" thickBot="1">
      <c r="B51" s="383" t="s">
        <v>38</v>
      </c>
      <c r="C51" s="391">
        <f>AVERAGE(C30:C49)</f>
        <v>54.233223184577902</v>
      </c>
      <c r="D51" s="391">
        <f t="shared" ref="D51" si="5">AVERAGE(D30:D49)</f>
        <v>53.939879684831098</v>
      </c>
      <c r="E51" s="392">
        <f>AVERAGE(E30:E49)</f>
        <v>-0.29334349974680407</v>
      </c>
    </row>
    <row r="52" spans="1:5" ht="19.5" thickBot="1">
      <c r="B52" s="397" t="s">
        <v>51</v>
      </c>
      <c r="C52" s="398"/>
      <c r="D52" s="398"/>
      <c r="E52" s="399">
        <f>_xlfn.VAR.S(E30:E49)</f>
        <v>0.27044908278286001</v>
      </c>
    </row>
    <row r="55" spans="1:5" ht="19.5" thickBot="1"/>
    <row r="56" spans="1:5" ht="24.75" thickBot="1">
      <c r="A56" s="164" t="s">
        <v>176</v>
      </c>
      <c r="B56" s="383" t="s">
        <v>134</v>
      </c>
      <c r="C56" s="383" t="s">
        <v>170</v>
      </c>
      <c r="D56" s="383" t="s">
        <v>171</v>
      </c>
      <c r="E56" s="395" t="s">
        <v>172</v>
      </c>
    </row>
    <row r="57" spans="1:5">
      <c r="B57" s="384">
        <v>1</v>
      </c>
      <c r="C57" s="385">
        <v>52.29</v>
      </c>
      <c r="D57" s="385">
        <v>51.96</v>
      </c>
      <c r="E57" s="385">
        <f>D57-C57</f>
        <v>-0.32999999999999829</v>
      </c>
    </row>
    <row r="58" spans="1:5">
      <c r="B58" s="386">
        <v>2</v>
      </c>
      <c r="C58" s="387">
        <v>48.78</v>
      </c>
      <c r="D58" s="387">
        <v>48.32</v>
      </c>
      <c r="E58" s="387">
        <f t="shared" ref="E58:E76" si="6">D58-C58</f>
        <v>-0.46000000000000085</v>
      </c>
    </row>
    <row r="59" spans="1:5">
      <c r="B59" s="386">
        <v>3</v>
      </c>
      <c r="C59" s="387">
        <v>60.57998489483785</v>
      </c>
      <c r="D59" s="387">
        <v>59.837593696621937</v>
      </c>
      <c r="E59" s="387">
        <f t="shared" si="6"/>
        <v>-0.7423911982159126</v>
      </c>
    </row>
    <row r="60" spans="1:5">
      <c r="B60" s="386">
        <v>4</v>
      </c>
      <c r="C60" s="387">
        <v>52.992649221406253</v>
      </c>
      <c r="D60" s="387">
        <v>51.37</v>
      </c>
      <c r="E60" s="387">
        <f t="shared" si="6"/>
        <v>-1.622649221406256</v>
      </c>
    </row>
    <row r="61" spans="1:5">
      <c r="B61" s="386">
        <v>5</v>
      </c>
      <c r="C61" s="387">
        <v>48.919288352660537</v>
      </c>
      <c r="D61" s="387">
        <v>49.48</v>
      </c>
      <c r="E61" s="387">
        <f t="shared" si="6"/>
        <v>0.56071164733945977</v>
      </c>
    </row>
    <row r="62" spans="1:5">
      <c r="B62" s="386">
        <v>6</v>
      </c>
      <c r="C62" s="387">
        <v>54.54</v>
      </c>
      <c r="D62" s="387">
        <v>54.34</v>
      </c>
      <c r="E62" s="387">
        <f t="shared" si="6"/>
        <v>-0.19999999999999574</v>
      </c>
    </row>
    <row r="63" spans="1:5">
      <c r="B63" s="386">
        <v>7</v>
      </c>
      <c r="C63" s="387">
        <v>53.38</v>
      </c>
      <c r="D63" s="387">
        <v>53.02</v>
      </c>
      <c r="E63" s="387">
        <f t="shared" si="6"/>
        <v>-0.35999999999999943</v>
      </c>
    </row>
    <row r="64" spans="1:5">
      <c r="B64" s="386">
        <v>8</v>
      </c>
      <c r="C64" s="387">
        <v>56.2</v>
      </c>
      <c r="D64" s="387">
        <v>55.8</v>
      </c>
      <c r="E64" s="387">
        <f t="shared" si="6"/>
        <v>-0.40000000000000568</v>
      </c>
    </row>
    <row r="65" spans="2:5">
      <c r="B65" s="386">
        <v>9</v>
      </c>
      <c r="C65" s="387">
        <v>54.76</v>
      </c>
      <c r="D65" s="387">
        <v>53.72</v>
      </c>
      <c r="E65" s="387">
        <f t="shared" si="6"/>
        <v>-1.0399999999999991</v>
      </c>
    </row>
    <row r="66" spans="2:5">
      <c r="B66" s="386">
        <v>10</v>
      </c>
      <c r="C66" s="387">
        <v>49.98</v>
      </c>
      <c r="D66" s="387">
        <v>49.87</v>
      </c>
      <c r="E66" s="387">
        <f t="shared" si="6"/>
        <v>-0.10999999999999943</v>
      </c>
    </row>
    <row r="67" spans="2:5">
      <c r="B67" s="386">
        <v>11</v>
      </c>
      <c r="C67" s="387">
        <v>53.2</v>
      </c>
      <c r="D67" s="387">
        <v>53.34</v>
      </c>
      <c r="E67" s="387">
        <f t="shared" si="6"/>
        <v>0.14000000000000057</v>
      </c>
    </row>
    <row r="68" spans="2:5">
      <c r="B68" s="386">
        <v>12</v>
      </c>
      <c r="C68" s="387">
        <v>60.2</v>
      </c>
      <c r="D68" s="387">
        <v>59.99</v>
      </c>
      <c r="E68" s="387">
        <f t="shared" si="6"/>
        <v>-0.21000000000000085</v>
      </c>
    </row>
    <row r="69" spans="2:5">
      <c r="B69" s="386">
        <v>13</v>
      </c>
      <c r="C69" s="387">
        <v>50.267595189664746</v>
      </c>
      <c r="D69" s="387">
        <v>49.89</v>
      </c>
      <c r="E69" s="387">
        <f t="shared" si="6"/>
        <v>-0.37759518966474559</v>
      </c>
    </row>
    <row r="70" spans="2:5">
      <c r="B70" s="386">
        <v>14</v>
      </c>
      <c r="C70" s="387">
        <v>58.93</v>
      </c>
      <c r="D70" s="387">
        <v>59.04</v>
      </c>
      <c r="E70" s="387">
        <f t="shared" si="6"/>
        <v>0.10999999999999943</v>
      </c>
    </row>
    <row r="71" spans="2:5">
      <c r="B71" s="386">
        <v>15</v>
      </c>
      <c r="C71" s="387">
        <v>51.63681240023881</v>
      </c>
      <c r="D71" s="387">
        <v>52.35</v>
      </c>
      <c r="E71" s="387">
        <f t="shared" si="6"/>
        <v>0.71318759976119139</v>
      </c>
    </row>
    <row r="72" spans="2:5">
      <c r="B72" s="386">
        <v>16</v>
      </c>
      <c r="C72" s="387">
        <v>53.82</v>
      </c>
      <c r="D72" s="387">
        <v>53.76</v>
      </c>
      <c r="E72" s="387">
        <f t="shared" si="6"/>
        <v>-6.0000000000002274E-2</v>
      </c>
    </row>
    <row r="73" spans="2:5">
      <c r="B73" s="386">
        <v>17</v>
      </c>
      <c r="C73" s="387">
        <v>52.058133632749822</v>
      </c>
      <c r="D73" s="387">
        <v>51.2</v>
      </c>
      <c r="E73" s="387">
        <f t="shared" si="6"/>
        <v>-0.85813363274981924</v>
      </c>
    </row>
    <row r="74" spans="2:5">
      <c r="B74" s="386">
        <v>18</v>
      </c>
      <c r="C74" s="387">
        <v>57.22</v>
      </c>
      <c r="D74" s="387">
        <v>57.12</v>
      </c>
      <c r="E74" s="387">
        <f t="shared" si="6"/>
        <v>-0.10000000000000142</v>
      </c>
    </row>
    <row r="75" spans="2:5">
      <c r="B75" s="386">
        <v>19</v>
      </c>
      <c r="C75" s="387">
        <v>60.58</v>
      </c>
      <c r="D75" s="387">
        <v>60.37</v>
      </c>
      <c r="E75" s="387">
        <f t="shared" si="6"/>
        <v>-0.21000000000000085</v>
      </c>
    </row>
    <row r="76" spans="2:5" ht="19.5" thickBot="1">
      <c r="B76" s="388">
        <v>20</v>
      </c>
      <c r="C76" s="389">
        <v>54.33</v>
      </c>
      <c r="D76" s="389">
        <v>54.02</v>
      </c>
      <c r="E76" s="389">
        <f t="shared" si="6"/>
        <v>-0.30999999999999517</v>
      </c>
    </row>
    <row r="77" spans="2:5" ht="19.5" thickBot="1">
      <c r="B77" s="383" t="s">
        <v>3</v>
      </c>
      <c r="C77" s="390">
        <f>COUNT(C57:C76)</f>
        <v>20</v>
      </c>
      <c r="D77" s="390">
        <f t="shared" ref="D77:E77" si="7">COUNT(D57:D76)</f>
        <v>20</v>
      </c>
      <c r="E77" s="396">
        <f t="shared" si="7"/>
        <v>20</v>
      </c>
    </row>
    <row r="78" spans="2:5" ht="19.5" thickBot="1">
      <c r="B78" s="383" t="s">
        <v>38</v>
      </c>
      <c r="C78" s="391">
        <f>AVERAGE(C57:C76)</f>
        <v>54.233223184577902</v>
      </c>
      <c r="D78" s="391">
        <f t="shared" ref="D78" si="8">AVERAGE(D57:D76)</f>
        <v>53.939879684831098</v>
      </c>
      <c r="E78" s="392">
        <f>AVERAGE(E57:E76)</f>
        <v>-0.29334349974680407</v>
      </c>
    </row>
    <row r="79" spans="2:5" ht="19.5" thickBot="1">
      <c r="B79" s="397" t="s">
        <v>51</v>
      </c>
      <c r="C79" s="398"/>
      <c r="D79" s="398"/>
      <c r="E79" s="399">
        <f>_xlfn.VAR.S(E57:E76)</f>
        <v>0.27044908278286001</v>
      </c>
    </row>
    <row r="80" spans="2:5" ht="19.5" thickBot="1">
      <c r="B80" s="383" t="s">
        <v>174</v>
      </c>
      <c r="C80" s="400"/>
      <c r="D80" s="400"/>
      <c r="E80" s="392">
        <f>SQRT(E79/E77)</f>
        <v>0.11628608747026878</v>
      </c>
    </row>
    <row r="81" spans="2:5" ht="19.5" thickBot="1">
      <c r="B81" s="401" t="s">
        <v>175</v>
      </c>
      <c r="C81" s="402"/>
      <c r="D81" s="402"/>
      <c r="E81" s="403">
        <f>E78/E80</f>
        <v>-2.5226018531391738</v>
      </c>
    </row>
    <row r="82" spans="2:5" ht="19.5" thickBot="1">
      <c r="B82" s="405" t="s">
        <v>177</v>
      </c>
      <c r="C82" s="406"/>
      <c r="D82" s="406"/>
      <c r="E82" s="407">
        <f>_xlfn.T.DIST.2T(ABS(E81),E77-1)</f>
        <v>2.072743894106167E-2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B7545-257F-4874-8917-E55981F866FE}">
  <dimension ref="A1:K115"/>
  <sheetViews>
    <sheetView zoomScale="91" zoomScaleNormal="91" workbookViewId="0"/>
  </sheetViews>
  <sheetFormatPr defaultRowHeight="18.75"/>
  <cols>
    <col min="2" max="2" width="3.125" customWidth="1"/>
  </cols>
  <sheetData>
    <row r="1" spans="1:9">
      <c r="A1" s="8" t="s">
        <v>36</v>
      </c>
    </row>
    <row r="2" spans="1:9" ht="19.5" thickBot="1"/>
    <row r="3" spans="1:9" ht="19.5" thickBot="1">
      <c r="C3" s="491" t="s">
        <v>0</v>
      </c>
      <c r="D3" s="492"/>
      <c r="E3" s="493"/>
      <c r="F3" s="24"/>
      <c r="G3" s="491" t="s">
        <v>1</v>
      </c>
      <c r="H3" s="492"/>
      <c r="I3" s="493"/>
    </row>
    <row r="4" spans="1:9" ht="19.5" thickBot="1">
      <c r="C4" s="494"/>
      <c r="D4" s="14" t="s">
        <v>34</v>
      </c>
      <c r="E4" s="165" t="s">
        <v>35</v>
      </c>
      <c r="F4" s="25"/>
      <c r="G4" s="494"/>
      <c r="H4" s="14" t="s">
        <v>34</v>
      </c>
      <c r="I4" s="165" t="s">
        <v>35</v>
      </c>
    </row>
    <row r="5" spans="1:9">
      <c r="C5" s="495"/>
      <c r="D5" s="195">
        <v>57</v>
      </c>
      <c r="E5" s="179">
        <f>D5-D$25</f>
        <v>-19.549999999999997</v>
      </c>
      <c r="F5" s="26"/>
      <c r="G5" s="495"/>
      <c r="H5" s="196">
        <v>52</v>
      </c>
      <c r="I5" s="179">
        <f>H5-H$25</f>
        <v>-24.650000000000006</v>
      </c>
    </row>
    <row r="6" spans="1:9">
      <c r="C6" s="495"/>
      <c r="D6" s="189">
        <v>59</v>
      </c>
      <c r="E6" s="178">
        <f t="shared" ref="E6:E24" si="0">D6-D$25</f>
        <v>-17.549999999999997</v>
      </c>
      <c r="F6" s="26"/>
      <c r="G6" s="495"/>
      <c r="H6" s="192">
        <v>55</v>
      </c>
      <c r="I6" s="178">
        <f t="shared" ref="I6:I24" si="1">H6-H$25</f>
        <v>-21.650000000000006</v>
      </c>
    </row>
    <row r="7" spans="1:9">
      <c r="C7" s="495"/>
      <c r="D7" s="189">
        <v>64</v>
      </c>
      <c r="E7" s="178">
        <f t="shared" si="0"/>
        <v>-12.549999999999997</v>
      </c>
      <c r="F7" s="26"/>
      <c r="G7" s="495"/>
      <c r="H7" s="192">
        <v>58</v>
      </c>
      <c r="I7" s="178">
        <f t="shared" si="1"/>
        <v>-18.650000000000006</v>
      </c>
    </row>
    <row r="8" spans="1:9">
      <c r="C8" s="495"/>
      <c r="D8" s="189">
        <v>65</v>
      </c>
      <c r="E8" s="178">
        <f t="shared" si="0"/>
        <v>-11.549999999999997</v>
      </c>
      <c r="F8" s="26"/>
      <c r="G8" s="495"/>
      <c r="H8" s="192">
        <v>58</v>
      </c>
      <c r="I8" s="178">
        <f t="shared" si="1"/>
        <v>-18.650000000000006</v>
      </c>
    </row>
    <row r="9" spans="1:9">
      <c r="C9" s="495"/>
      <c r="D9" s="189">
        <v>68</v>
      </c>
      <c r="E9" s="178">
        <f t="shared" si="0"/>
        <v>-8.5499999999999972</v>
      </c>
      <c r="F9" s="26"/>
      <c r="G9" s="495"/>
      <c r="H9" s="192">
        <v>65</v>
      </c>
      <c r="I9" s="178">
        <f t="shared" si="1"/>
        <v>-11.650000000000006</v>
      </c>
    </row>
    <row r="10" spans="1:9">
      <c r="C10" s="495"/>
      <c r="D10" s="189">
        <v>70</v>
      </c>
      <c r="E10" s="178">
        <f t="shared" si="0"/>
        <v>-6.5499999999999972</v>
      </c>
      <c r="F10" s="26"/>
      <c r="G10" s="495"/>
      <c r="H10" s="192">
        <v>68</v>
      </c>
      <c r="I10" s="178">
        <f t="shared" si="1"/>
        <v>-8.6500000000000057</v>
      </c>
    </row>
    <row r="11" spans="1:9">
      <c r="C11" s="495"/>
      <c r="D11" s="189">
        <v>72</v>
      </c>
      <c r="E11" s="178">
        <f t="shared" si="0"/>
        <v>-4.5499999999999972</v>
      </c>
      <c r="F11" s="26"/>
      <c r="G11" s="495"/>
      <c r="H11" s="192">
        <v>68</v>
      </c>
      <c r="I11" s="178">
        <f t="shared" si="1"/>
        <v>-8.6500000000000057</v>
      </c>
    </row>
    <row r="12" spans="1:9">
      <c r="C12" s="495"/>
      <c r="D12" s="189">
        <v>75</v>
      </c>
      <c r="E12" s="178">
        <f t="shared" si="0"/>
        <v>-1.5499999999999972</v>
      </c>
      <c r="F12" s="26"/>
      <c r="G12" s="495"/>
      <c r="H12" s="192">
        <v>70</v>
      </c>
      <c r="I12" s="178">
        <f t="shared" si="1"/>
        <v>-6.6500000000000057</v>
      </c>
    </row>
    <row r="13" spans="1:9">
      <c r="C13" s="495"/>
      <c r="D13" s="189">
        <v>75</v>
      </c>
      <c r="E13" s="178">
        <f t="shared" si="0"/>
        <v>-1.5499999999999972</v>
      </c>
      <c r="F13" s="26"/>
      <c r="G13" s="495"/>
      <c r="H13" s="192">
        <v>72</v>
      </c>
      <c r="I13" s="178">
        <f t="shared" si="1"/>
        <v>-4.6500000000000057</v>
      </c>
    </row>
    <row r="14" spans="1:9">
      <c r="C14" s="495"/>
      <c r="D14" s="189">
        <v>76</v>
      </c>
      <c r="E14" s="178">
        <f t="shared" si="0"/>
        <v>-0.54999999999999716</v>
      </c>
      <c r="F14" s="26"/>
      <c r="G14" s="495"/>
      <c r="H14" s="192">
        <v>76</v>
      </c>
      <c r="I14" s="178">
        <f t="shared" si="1"/>
        <v>-0.65000000000000568</v>
      </c>
    </row>
    <row r="15" spans="1:9">
      <c r="C15" s="495"/>
      <c r="D15" s="189">
        <v>76</v>
      </c>
      <c r="E15" s="178">
        <f t="shared" si="0"/>
        <v>-0.54999999999999716</v>
      </c>
      <c r="F15" s="26"/>
      <c r="G15" s="495"/>
      <c r="H15" s="192">
        <v>76</v>
      </c>
      <c r="I15" s="178">
        <f t="shared" si="1"/>
        <v>-0.65000000000000568</v>
      </c>
    </row>
    <row r="16" spans="1:9">
      <c r="C16" s="495"/>
      <c r="D16" s="189">
        <v>77</v>
      </c>
      <c r="E16" s="178">
        <f t="shared" si="0"/>
        <v>0.45000000000000284</v>
      </c>
      <c r="F16" s="26"/>
      <c r="G16" s="495"/>
      <c r="H16" s="192">
        <v>82</v>
      </c>
      <c r="I16" s="178">
        <f t="shared" si="1"/>
        <v>5.3499999999999943</v>
      </c>
    </row>
    <row r="17" spans="1:9">
      <c r="C17" s="495"/>
      <c r="D17" s="189">
        <v>78</v>
      </c>
      <c r="E17" s="178">
        <f t="shared" si="0"/>
        <v>1.4500000000000028</v>
      </c>
      <c r="F17" s="26"/>
      <c r="G17" s="495"/>
      <c r="H17" s="192">
        <v>82</v>
      </c>
      <c r="I17" s="178">
        <f t="shared" si="1"/>
        <v>5.3499999999999943</v>
      </c>
    </row>
    <row r="18" spans="1:9">
      <c r="C18" s="495"/>
      <c r="D18" s="189">
        <v>78</v>
      </c>
      <c r="E18" s="178">
        <f t="shared" si="0"/>
        <v>1.4500000000000028</v>
      </c>
      <c r="F18" s="26"/>
      <c r="G18" s="495"/>
      <c r="H18" s="192">
        <v>88</v>
      </c>
      <c r="I18" s="178">
        <f t="shared" si="1"/>
        <v>11.349999999999994</v>
      </c>
    </row>
    <row r="19" spans="1:9">
      <c r="C19" s="495"/>
      <c r="D19" s="189">
        <v>82</v>
      </c>
      <c r="E19" s="178">
        <f t="shared" si="0"/>
        <v>5.4500000000000028</v>
      </c>
      <c r="F19" s="26"/>
      <c r="G19" s="495"/>
      <c r="H19" s="192">
        <v>88</v>
      </c>
      <c r="I19" s="178">
        <f t="shared" si="1"/>
        <v>11.349999999999994</v>
      </c>
    </row>
    <row r="20" spans="1:9">
      <c r="C20" s="495"/>
      <c r="D20" s="189">
        <v>86</v>
      </c>
      <c r="E20" s="178">
        <f t="shared" si="0"/>
        <v>9.4500000000000028</v>
      </c>
      <c r="F20" s="26"/>
      <c r="G20" s="495"/>
      <c r="H20" s="192">
        <v>92</v>
      </c>
      <c r="I20" s="178">
        <f t="shared" si="1"/>
        <v>15.349999999999994</v>
      </c>
    </row>
    <row r="21" spans="1:9">
      <c r="C21" s="495"/>
      <c r="D21" s="189">
        <v>88</v>
      </c>
      <c r="E21" s="178">
        <f t="shared" si="0"/>
        <v>11.450000000000003</v>
      </c>
      <c r="F21" s="26"/>
      <c r="G21" s="495"/>
      <c r="H21" s="192">
        <v>95</v>
      </c>
      <c r="I21" s="178">
        <f t="shared" si="1"/>
        <v>18.349999999999994</v>
      </c>
    </row>
    <row r="22" spans="1:9">
      <c r="C22" s="495"/>
      <c r="D22" s="189">
        <v>90</v>
      </c>
      <c r="E22" s="178">
        <f t="shared" si="0"/>
        <v>13.450000000000003</v>
      </c>
      <c r="F22" s="26"/>
      <c r="G22" s="495"/>
      <c r="H22" s="192">
        <v>95</v>
      </c>
      <c r="I22" s="178">
        <f t="shared" si="1"/>
        <v>18.349999999999994</v>
      </c>
    </row>
    <row r="23" spans="1:9">
      <c r="C23" s="495"/>
      <c r="D23" s="189">
        <v>95</v>
      </c>
      <c r="E23" s="178">
        <f t="shared" si="0"/>
        <v>18.450000000000003</v>
      </c>
      <c r="F23" s="26"/>
      <c r="G23" s="495"/>
      <c r="H23" s="192">
        <v>95</v>
      </c>
      <c r="I23" s="178">
        <f t="shared" si="1"/>
        <v>18.349999999999994</v>
      </c>
    </row>
    <row r="24" spans="1:9" ht="19.5" thickBot="1">
      <c r="C24" s="496"/>
      <c r="D24" s="190">
        <v>100</v>
      </c>
      <c r="E24" s="180">
        <f t="shared" si="0"/>
        <v>23.450000000000003</v>
      </c>
      <c r="F24" s="26"/>
      <c r="G24" s="496"/>
      <c r="H24" s="193">
        <v>98</v>
      </c>
      <c r="I24" s="180">
        <f t="shared" si="1"/>
        <v>21.349999999999994</v>
      </c>
    </row>
    <row r="25" spans="1:9" ht="19.5" thickBot="1">
      <c r="C25" s="187" t="s">
        <v>4</v>
      </c>
      <c r="D25" s="191">
        <f>AVERAGE(D5:D24)</f>
        <v>76.55</v>
      </c>
      <c r="E25" s="188"/>
      <c r="F25" s="26"/>
      <c r="G25" s="187" t="s">
        <v>4</v>
      </c>
      <c r="H25" s="194">
        <f>AVERAGE(H5:H24)</f>
        <v>76.650000000000006</v>
      </c>
      <c r="I25" s="188"/>
    </row>
    <row r="27" spans="1:9" ht="19.5" thickBot="1">
      <c r="A27" s="8" t="s">
        <v>99</v>
      </c>
    </row>
    <row r="28" spans="1:9" ht="19.5" thickBot="1">
      <c r="C28" s="491" t="s">
        <v>0</v>
      </c>
      <c r="D28" s="492"/>
      <c r="E28" s="493"/>
      <c r="F28" s="24"/>
      <c r="G28" s="491" t="s">
        <v>1</v>
      </c>
      <c r="H28" s="492"/>
      <c r="I28" s="493"/>
    </row>
    <row r="29" spans="1:9" ht="19.5" thickBot="1">
      <c r="C29" s="494"/>
      <c r="D29" s="14" t="s">
        <v>34</v>
      </c>
      <c r="E29" s="165" t="s">
        <v>35</v>
      </c>
      <c r="F29" s="25"/>
      <c r="G29" s="494"/>
      <c r="H29" s="14" t="s">
        <v>34</v>
      </c>
      <c r="I29" s="165" t="s">
        <v>35</v>
      </c>
    </row>
    <row r="30" spans="1:9">
      <c r="C30" s="495"/>
      <c r="D30" s="195">
        <v>57</v>
      </c>
      <c r="E30" s="179">
        <f>D30-D$25</f>
        <v>-19.549999999999997</v>
      </c>
      <c r="F30" s="26"/>
      <c r="G30" s="495"/>
      <c r="H30" s="196">
        <v>52</v>
      </c>
      <c r="I30" s="179">
        <f>H30-H$25</f>
        <v>-24.650000000000006</v>
      </c>
    </row>
    <row r="31" spans="1:9">
      <c r="C31" s="495"/>
      <c r="D31" s="189">
        <v>59</v>
      </c>
      <c r="E31" s="178">
        <f t="shared" ref="E31:E49" si="2">D31-D$25</f>
        <v>-17.549999999999997</v>
      </c>
      <c r="F31" s="26"/>
      <c r="G31" s="495"/>
      <c r="H31" s="192">
        <v>55</v>
      </c>
      <c r="I31" s="178">
        <f t="shared" ref="I31:I49" si="3">H31-H$25</f>
        <v>-21.650000000000006</v>
      </c>
    </row>
    <row r="32" spans="1:9">
      <c r="C32" s="495"/>
      <c r="D32" s="189">
        <v>64</v>
      </c>
      <c r="E32" s="178">
        <f t="shared" si="2"/>
        <v>-12.549999999999997</v>
      </c>
      <c r="F32" s="26"/>
      <c r="G32" s="495"/>
      <c r="H32" s="192">
        <v>58</v>
      </c>
      <c r="I32" s="178">
        <f t="shared" si="3"/>
        <v>-18.650000000000006</v>
      </c>
    </row>
    <row r="33" spans="3:9">
      <c r="C33" s="495"/>
      <c r="D33" s="189">
        <v>65</v>
      </c>
      <c r="E33" s="178">
        <f t="shared" si="2"/>
        <v>-11.549999999999997</v>
      </c>
      <c r="F33" s="26"/>
      <c r="G33" s="495"/>
      <c r="H33" s="192">
        <v>58</v>
      </c>
      <c r="I33" s="178">
        <f t="shared" si="3"/>
        <v>-18.650000000000006</v>
      </c>
    </row>
    <row r="34" spans="3:9">
      <c r="C34" s="495"/>
      <c r="D34" s="189">
        <v>68</v>
      </c>
      <c r="E34" s="178">
        <f t="shared" si="2"/>
        <v>-8.5499999999999972</v>
      </c>
      <c r="F34" s="26"/>
      <c r="G34" s="495"/>
      <c r="H34" s="192">
        <v>65</v>
      </c>
      <c r="I34" s="178">
        <f t="shared" si="3"/>
        <v>-11.650000000000006</v>
      </c>
    </row>
    <row r="35" spans="3:9">
      <c r="C35" s="495"/>
      <c r="D35" s="189">
        <v>70</v>
      </c>
      <c r="E35" s="178">
        <f t="shared" si="2"/>
        <v>-6.5499999999999972</v>
      </c>
      <c r="F35" s="26"/>
      <c r="G35" s="495"/>
      <c r="H35" s="192">
        <v>68</v>
      </c>
      <c r="I35" s="178">
        <f t="shared" si="3"/>
        <v>-8.6500000000000057</v>
      </c>
    </row>
    <row r="36" spans="3:9">
      <c r="C36" s="495"/>
      <c r="D36" s="189">
        <v>72</v>
      </c>
      <c r="E36" s="178">
        <f t="shared" si="2"/>
        <v>-4.5499999999999972</v>
      </c>
      <c r="F36" s="26"/>
      <c r="G36" s="495"/>
      <c r="H36" s="192">
        <v>68</v>
      </c>
      <c r="I36" s="178">
        <f t="shared" si="3"/>
        <v>-8.6500000000000057</v>
      </c>
    </row>
    <row r="37" spans="3:9">
      <c r="C37" s="495"/>
      <c r="D37" s="189">
        <v>75</v>
      </c>
      <c r="E37" s="178">
        <f t="shared" si="2"/>
        <v>-1.5499999999999972</v>
      </c>
      <c r="F37" s="26"/>
      <c r="G37" s="495"/>
      <c r="H37" s="192">
        <v>70</v>
      </c>
      <c r="I37" s="178">
        <f t="shared" si="3"/>
        <v>-6.6500000000000057</v>
      </c>
    </row>
    <row r="38" spans="3:9">
      <c r="C38" s="495"/>
      <c r="D38" s="189">
        <v>75</v>
      </c>
      <c r="E38" s="178">
        <f t="shared" si="2"/>
        <v>-1.5499999999999972</v>
      </c>
      <c r="F38" s="26"/>
      <c r="G38" s="495"/>
      <c r="H38" s="192">
        <v>72</v>
      </c>
      <c r="I38" s="178">
        <f t="shared" si="3"/>
        <v>-4.6500000000000057</v>
      </c>
    </row>
    <row r="39" spans="3:9">
      <c r="C39" s="495"/>
      <c r="D39" s="189">
        <v>76</v>
      </c>
      <c r="E39" s="178">
        <f t="shared" si="2"/>
        <v>-0.54999999999999716</v>
      </c>
      <c r="F39" s="26"/>
      <c r="G39" s="495"/>
      <c r="H39" s="192">
        <v>76</v>
      </c>
      <c r="I39" s="178">
        <f t="shared" si="3"/>
        <v>-0.65000000000000568</v>
      </c>
    </row>
    <row r="40" spans="3:9">
      <c r="C40" s="495"/>
      <c r="D40" s="189">
        <v>76</v>
      </c>
      <c r="E40" s="178">
        <f t="shared" si="2"/>
        <v>-0.54999999999999716</v>
      </c>
      <c r="F40" s="26"/>
      <c r="G40" s="495"/>
      <c r="H40" s="192">
        <v>76</v>
      </c>
      <c r="I40" s="178">
        <f t="shared" si="3"/>
        <v>-0.65000000000000568</v>
      </c>
    </row>
    <row r="41" spans="3:9">
      <c r="C41" s="495"/>
      <c r="D41" s="189">
        <v>77</v>
      </c>
      <c r="E41" s="178">
        <f t="shared" si="2"/>
        <v>0.45000000000000284</v>
      </c>
      <c r="F41" s="26"/>
      <c r="G41" s="495"/>
      <c r="H41" s="192">
        <v>82</v>
      </c>
      <c r="I41" s="178">
        <f t="shared" si="3"/>
        <v>5.3499999999999943</v>
      </c>
    </row>
    <row r="42" spans="3:9">
      <c r="C42" s="495"/>
      <c r="D42" s="189">
        <v>78</v>
      </c>
      <c r="E42" s="178">
        <f t="shared" si="2"/>
        <v>1.4500000000000028</v>
      </c>
      <c r="F42" s="26"/>
      <c r="G42" s="495"/>
      <c r="H42" s="192">
        <v>82</v>
      </c>
      <c r="I42" s="178">
        <f t="shared" si="3"/>
        <v>5.3499999999999943</v>
      </c>
    </row>
    <row r="43" spans="3:9">
      <c r="C43" s="495"/>
      <c r="D43" s="189">
        <v>78</v>
      </c>
      <c r="E43" s="178">
        <f t="shared" si="2"/>
        <v>1.4500000000000028</v>
      </c>
      <c r="F43" s="26"/>
      <c r="G43" s="495"/>
      <c r="H43" s="192">
        <v>88</v>
      </c>
      <c r="I43" s="178">
        <f t="shared" si="3"/>
        <v>11.349999999999994</v>
      </c>
    </row>
    <row r="44" spans="3:9">
      <c r="C44" s="495"/>
      <c r="D44" s="189">
        <v>82</v>
      </c>
      <c r="E44" s="178">
        <f t="shared" si="2"/>
        <v>5.4500000000000028</v>
      </c>
      <c r="F44" s="26"/>
      <c r="G44" s="495"/>
      <c r="H44" s="192">
        <v>88</v>
      </c>
      <c r="I44" s="178">
        <f t="shared" si="3"/>
        <v>11.349999999999994</v>
      </c>
    </row>
    <row r="45" spans="3:9">
      <c r="C45" s="495"/>
      <c r="D45" s="189">
        <v>86</v>
      </c>
      <c r="E45" s="178">
        <f t="shared" si="2"/>
        <v>9.4500000000000028</v>
      </c>
      <c r="F45" s="26"/>
      <c r="G45" s="495"/>
      <c r="H45" s="192">
        <v>92</v>
      </c>
      <c r="I45" s="178">
        <f t="shared" si="3"/>
        <v>15.349999999999994</v>
      </c>
    </row>
    <row r="46" spans="3:9">
      <c r="C46" s="495"/>
      <c r="D46" s="189">
        <v>88</v>
      </c>
      <c r="E46" s="178">
        <f t="shared" si="2"/>
        <v>11.450000000000003</v>
      </c>
      <c r="F46" s="26"/>
      <c r="G46" s="495"/>
      <c r="H46" s="192">
        <v>95</v>
      </c>
      <c r="I46" s="178">
        <f t="shared" si="3"/>
        <v>18.349999999999994</v>
      </c>
    </row>
    <row r="47" spans="3:9">
      <c r="C47" s="495"/>
      <c r="D47" s="189">
        <v>90</v>
      </c>
      <c r="E47" s="178">
        <f t="shared" si="2"/>
        <v>13.450000000000003</v>
      </c>
      <c r="F47" s="26"/>
      <c r="G47" s="495"/>
      <c r="H47" s="192">
        <v>95</v>
      </c>
      <c r="I47" s="178">
        <f t="shared" si="3"/>
        <v>18.349999999999994</v>
      </c>
    </row>
    <row r="48" spans="3:9">
      <c r="C48" s="495"/>
      <c r="D48" s="189">
        <v>95</v>
      </c>
      <c r="E48" s="178">
        <f t="shared" si="2"/>
        <v>18.450000000000003</v>
      </c>
      <c r="F48" s="26"/>
      <c r="G48" s="495"/>
      <c r="H48" s="192">
        <v>95</v>
      </c>
      <c r="I48" s="178">
        <f t="shared" si="3"/>
        <v>18.349999999999994</v>
      </c>
    </row>
    <row r="49" spans="1:11" ht="19.5" thickBot="1">
      <c r="C49" s="496"/>
      <c r="D49" s="190">
        <v>100</v>
      </c>
      <c r="E49" s="180">
        <f t="shared" si="2"/>
        <v>23.450000000000003</v>
      </c>
      <c r="F49" s="26"/>
      <c r="G49" s="496"/>
      <c r="H49" s="193">
        <v>98</v>
      </c>
      <c r="I49" s="180">
        <f t="shared" si="3"/>
        <v>21.349999999999994</v>
      </c>
    </row>
    <row r="50" spans="1:11" ht="19.5" thickBot="1">
      <c r="C50" s="197" t="s">
        <v>4</v>
      </c>
      <c r="D50" s="191">
        <f>AVERAGE(D30:D49)</f>
        <v>76.55</v>
      </c>
      <c r="E50" s="188"/>
      <c r="F50" s="26"/>
      <c r="G50" s="187" t="s">
        <v>4</v>
      </c>
      <c r="H50" s="199">
        <f>AVERAGE(H30:H49)</f>
        <v>76.650000000000006</v>
      </c>
      <c r="I50" s="188"/>
    </row>
    <row r="51" spans="1:11" ht="19.5" thickBot="1">
      <c r="C51" s="114" t="s">
        <v>43</v>
      </c>
      <c r="D51" s="73"/>
      <c r="E51" s="198">
        <f>SUM(E30:E49)</f>
        <v>5.6843418860808015E-14</v>
      </c>
      <c r="G51" s="114" t="s">
        <v>43</v>
      </c>
      <c r="H51" s="73"/>
      <c r="I51" s="198">
        <f>SUM(I30:I49)</f>
        <v>-1.1368683772161603E-13</v>
      </c>
    </row>
    <row r="53" spans="1:11" ht="19.5" thickBot="1">
      <c r="A53" s="8" t="s">
        <v>45</v>
      </c>
    </row>
    <row r="54" spans="1:11" ht="19.5" thickBot="1">
      <c r="C54" s="502" t="s">
        <v>0</v>
      </c>
      <c r="D54" s="503"/>
      <c r="E54" s="503"/>
      <c r="F54" s="504"/>
      <c r="H54" s="502" t="s">
        <v>1</v>
      </c>
      <c r="I54" s="503"/>
      <c r="J54" s="503"/>
      <c r="K54" s="504"/>
    </row>
    <row r="55" spans="1:11" ht="19.5" thickBot="1">
      <c r="C55" s="497"/>
      <c r="D55" s="108" t="s">
        <v>34</v>
      </c>
      <c r="E55" s="14" t="s">
        <v>35</v>
      </c>
      <c r="F55" s="14" t="s">
        <v>42</v>
      </c>
      <c r="H55" s="497"/>
      <c r="I55" s="108" t="s">
        <v>34</v>
      </c>
      <c r="J55" s="14" t="s">
        <v>35</v>
      </c>
      <c r="K55" s="14" t="s">
        <v>42</v>
      </c>
    </row>
    <row r="56" spans="1:11">
      <c r="C56" s="498"/>
      <c r="D56" s="167">
        <v>57</v>
      </c>
      <c r="E56" s="181">
        <f>D56-D$25</f>
        <v>-19.549999999999997</v>
      </c>
      <c r="F56" s="181">
        <f>E56^2</f>
        <v>382.20249999999987</v>
      </c>
      <c r="H56" s="498"/>
      <c r="I56" s="173">
        <v>52</v>
      </c>
      <c r="J56" s="28">
        <f t="shared" ref="J56:J75" si="4">I56-H$25</f>
        <v>-24.650000000000006</v>
      </c>
      <c r="K56" s="28">
        <f>J56^2</f>
        <v>607.62250000000029</v>
      </c>
    </row>
    <row r="57" spans="1:11">
      <c r="C57" s="498"/>
      <c r="D57" s="168">
        <v>59</v>
      </c>
      <c r="E57" s="29">
        <f t="shared" ref="E57:E75" si="5">D57-D$25</f>
        <v>-17.549999999999997</v>
      </c>
      <c r="F57" s="29">
        <f t="shared" ref="F57:F75" si="6">E57^2</f>
        <v>308.00249999999988</v>
      </c>
      <c r="H57" s="498"/>
      <c r="I57" s="174">
        <v>55</v>
      </c>
      <c r="J57" s="29">
        <f t="shared" si="4"/>
        <v>-21.650000000000006</v>
      </c>
      <c r="K57" s="29">
        <f t="shared" ref="K57:K75" si="7">J57^2</f>
        <v>468.72250000000025</v>
      </c>
    </row>
    <row r="58" spans="1:11">
      <c r="C58" s="498"/>
      <c r="D58" s="168">
        <v>64</v>
      </c>
      <c r="E58" s="29">
        <f t="shared" si="5"/>
        <v>-12.549999999999997</v>
      </c>
      <c r="F58" s="29">
        <f t="shared" si="6"/>
        <v>157.50249999999994</v>
      </c>
      <c r="H58" s="498"/>
      <c r="I58" s="174">
        <v>58</v>
      </c>
      <c r="J58" s="29">
        <f t="shared" si="4"/>
        <v>-18.650000000000006</v>
      </c>
      <c r="K58" s="29">
        <f t="shared" si="7"/>
        <v>347.82250000000022</v>
      </c>
    </row>
    <row r="59" spans="1:11">
      <c r="C59" s="498"/>
      <c r="D59" s="168">
        <v>65</v>
      </c>
      <c r="E59" s="29">
        <f t="shared" si="5"/>
        <v>-11.549999999999997</v>
      </c>
      <c r="F59" s="29">
        <f t="shared" si="6"/>
        <v>133.40249999999995</v>
      </c>
      <c r="H59" s="498"/>
      <c r="I59" s="174">
        <v>58</v>
      </c>
      <c r="J59" s="29">
        <f t="shared" si="4"/>
        <v>-18.650000000000006</v>
      </c>
      <c r="K59" s="29">
        <f t="shared" si="7"/>
        <v>347.82250000000022</v>
      </c>
    </row>
    <row r="60" spans="1:11">
      <c r="C60" s="498"/>
      <c r="D60" s="168">
        <v>68</v>
      </c>
      <c r="E60" s="29">
        <f t="shared" si="5"/>
        <v>-8.5499999999999972</v>
      </c>
      <c r="F60" s="29">
        <f t="shared" si="6"/>
        <v>73.102499999999949</v>
      </c>
      <c r="H60" s="498"/>
      <c r="I60" s="174">
        <v>65</v>
      </c>
      <c r="J60" s="29">
        <f t="shared" si="4"/>
        <v>-11.650000000000006</v>
      </c>
      <c r="K60" s="29">
        <f t="shared" si="7"/>
        <v>135.72250000000014</v>
      </c>
    </row>
    <row r="61" spans="1:11">
      <c r="C61" s="498"/>
      <c r="D61" s="168">
        <v>70</v>
      </c>
      <c r="E61" s="29">
        <f t="shared" si="5"/>
        <v>-6.5499999999999972</v>
      </c>
      <c r="F61" s="29">
        <f t="shared" si="6"/>
        <v>42.902499999999961</v>
      </c>
      <c r="H61" s="498"/>
      <c r="I61" s="174">
        <v>68</v>
      </c>
      <c r="J61" s="29">
        <f t="shared" si="4"/>
        <v>-8.6500000000000057</v>
      </c>
      <c r="K61" s="29">
        <f t="shared" si="7"/>
        <v>74.822500000000105</v>
      </c>
    </row>
    <row r="62" spans="1:11">
      <c r="C62" s="498"/>
      <c r="D62" s="168">
        <v>72</v>
      </c>
      <c r="E62" s="29">
        <f t="shared" si="5"/>
        <v>-4.5499999999999972</v>
      </c>
      <c r="F62" s="29">
        <f t="shared" si="6"/>
        <v>20.702499999999976</v>
      </c>
      <c r="H62" s="498"/>
      <c r="I62" s="174">
        <v>68</v>
      </c>
      <c r="J62" s="29">
        <f t="shared" si="4"/>
        <v>-8.6500000000000057</v>
      </c>
      <c r="K62" s="29">
        <f t="shared" si="7"/>
        <v>74.822500000000105</v>
      </c>
    </row>
    <row r="63" spans="1:11">
      <c r="C63" s="498"/>
      <c r="D63" s="168">
        <v>75</v>
      </c>
      <c r="E63" s="29">
        <f t="shared" si="5"/>
        <v>-1.5499999999999972</v>
      </c>
      <c r="F63" s="29">
        <f t="shared" si="6"/>
        <v>2.402499999999991</v>
      </c>
      <c r="H63" s="498"/>
      <c r="I63" s="174">
        <v>70</v>
      </c>
      <c r="J63" s="29">
        <f t="shared" si="4"/>
        <v>-6.6500000000000057</v>
      </c>
      <c r="K63" s="29">
        <f t="shared" si="7"/>
        <v>44.222500000000075</v>
      </c>
    </row>
    <row r="64" spans="1:11">
      <c r="C64" s="498"/>
      <c r="D64" s="168">
        <v>75</v>
      </c>
      <c r="E64" s="29">
        <f t="shared" si="5"/>
        <v>-1.5499999999999972</v>
      </c>
      <c r="F64" s="29">
        <f t="shared" si="6"/>
        <v>2.402499999999991</v>
      </c>
      <c r="H64" s="498"/>
      <c r="I64" s="174">
        <v>72</v>
      </c>
      <c r="J64" s="29">
        <f t="shared" si="4"/>
        <v>-4.6500000000000057</v>
      </c>
      <c r="K64" s="29">
        <f t="shared" si="7"/>
        <v>21.622500000000052</v>
      </c>
    </row>
    <row r="65" spans="3:11">
      <c r="C65" s="498"/>
      <c r="D65" s="168">
        <v>76</v>
      </c>
      <c r="E65" s="29">
        <f t="shared" si="5"/>
        <v>-0.54999999999999716</v>
      </c>
      <c r="F65" s="29">
        <f t="shared" si="6"/>
        <v>0.30249999999999688</v>
      </c>
      <c r="H65" s="498"/>
      <c r="I65" s="174">
        <v>76</v>
      </c>
      <c r="J65" s="29">
        <f t="shared" si="4"/>
        <v>-0.65000000000000568</v>
      </c>
      <c r="K65" s="29">
        <f t="shared" si="7"/>
        <v>0.42250000000000737</v>
      </c>
    </row>
    <row r="66" spans="3:11">
      <c r="C66" s="498"/>
      <c r="D66" s="168">
        <v>76</v>
      </c>
      <c r="E66" s="29">
        <f t="shared" si="5"/>
        <v>-0.54999999999999716</v>
      </c>
      <c r="F66" s="29">
        <f t="shared" si="6"/>
        <v>0.30249999999999688</v>
      </c>
      <c r="H66" s="498"/>
      <c r="I66" s="174">
        <v>76</v>
      </c>
      <c r="J66" s="29">
        <f t="shared" si="4"/>
        <v>-0.65000000000000568</v>
      </c>
      <c r="K66" s="29">
        <f t="shared" si="7"/>
        <v>0.42250000000000737</v>
      </c>
    </row>
    <row r="67" spans="3:11">
      <c r="C67" s="498"/>
      <c r="D67" s="168">
        <v>77</v>
      </c>
      <c r="E67" s="29">
        <f t="shared" si="5"/>
        <v>0.45000000000000284</v>
      </c>
      <c r="F67" s="29">
        <f t="shared" si="6"/>
        <v>0.20250000000000257</v>
      </c>
      <c r="H67" s="498"/>
      <c r="I67" s="174">
        <v>82</v>
      </c>
      <c r="J67" s="29">
        <f t="shared" si="4"/>
        <v>5.3499999999999943</v>
      </c>
      <c r="K67" s="29">
        <f t="shared" si="7"/>
        <v>28.622499999999938</v>
      </c>
    </row>
    <row r="68" spans="3:11">
      <c r="C68" s="498"/>
      <c r="D68" s="168">
        <v>78</v>
      </c>
      <c r="E68" s="29">
        <f t="shared" si="5"/>
        <v>1.4500000000000028</v>
      </c>
      <c r="F68" s="29">
        <f t="shared" si="6"/>
        <v>2.102500000000008</v>
      </c>
      <c r="H68" s="498"/>
      <c r="I68" s="174">
        <v>82</v>
      </c>
      <c r="J68" s="29">
        <f t="shared" si="4"/>
        <v>5.3499999999999943</v>
      </c>
      <c r="K68" s="29">
        <f t="shared" si="7"/>
        <v>28.622499999999938</v>
      </c>
    </row>
    <row r="69" spans="3:11">
      <c r="C69" s="498"/>
      <c r="D69" s="168">
        <v>78</v>
      </c>
      <c r="E69" s="29">
        <f t="shared" si="5"/>
        <v>1.4500000000000028</v>
      </c>
      <c r="F69" s="29">
        <f t="shared" si="6"/>
        <v>2.102500000000008</v>
      </c>
      <c r="H69" s="498"/>
      <c r="I69" s="174">
        <v>88</v>
      </c>
      <c r="J69" s="29">
        <f t="shared" si="4"/>
        <v>11.349999999999994</v>
      </c>
      <c r="K69" s="29">
        <f t="shared" si="7"/>
        <v>128.82249999999988</v>
      </c>
    </row>
    <row r="70" spans="3:11">
      <c r="C70" s="498"/>
      <c r="D70" s="168">
        <v>82</v>
      </c>
      <c r="E70" s="29">
        <f t="shared" si="5"/>
        <v>5.4500000000000028</v>
      </c>
      <c r="F70" s="29">
        <f t="shared" si="6"/>
        <v>29.702500000000033</v>
      </c>
      <c r="H70" s="498"/>
      <c r="I70" s="174">
        <v>88</v>
      </c>
      <c r="J70" s="29">
        <f t="shared" si="4"/>
        <v>11.349999999999994</v>
      </c>
      <c r="K70" s="29">
        <f t="shared" si="7"/>
        <v>128.82249999999988</v>
      </c>
    </row>
    <row r="71" spans="3:11">
      <c r="C71" s="498"/>
      <c r="D71" s="168">
        <v>86</v>
      </c>
      <c r="E71" s="29">
        <f t="shared" si="5"/>
        <v>9.4500000000000028</v>
      </c>
      <c r="F71" s="29">
        <f t="shared" si="6"/>
        <v>89.302500000000052</v>
      </c>
      <c r="H71" s="498"/>
      <c r="I71" s="174">
        <v>92</v>
      </c>
      <c r="J71" s="29">
        <f t="shared" si="4"/>
        <v>15.349999999999994</v>
      </c>
      <c r="K71" s="29">
        <f t="shared" si="7"/>
        <v>235.62249999999983</v>
      </c>
    </row>
    <row r="72" spans="3:11">
      <c r="C72" s="498"/>
      <c r="D72" s="168">
        <v>88</v>
      </c>
      <c r="E72" s="29">
        <f t="shared" si="5"/>
        <v>11.450000000000003</v>
      </c>
      <c r="F72" s="29">
        <f t="shared" si="6"/>
        <v>131.10250000000008</v>
      </c>
      <c r="H72" s="498"/>
      <c r="I72" s="174">
        <v>95</v>
      </c>
      <c r="J72" s="29">
        <f t="shared" si="4"/>
        <v>18.349999999999994</v>
      </c>
      <c r="K72" s="29">
        <f t="shared" si="7"/>
        <v>336.7224999999998</v>
      </c>
    </row>
    <row r="73" spans="3:11">
      <c r="C73" s="498"/>
      <c r="D73" s="168">
        <v>90</v>
      </c>
      <c r="E73" s="29">
        <f t="shared" si="5"/>
        <v>13.450000000000003</v>
      </c>
      <c r="F73" s="29">
        <f t="shared" si="6"/>
        <v>180.90250000000009</v>
      </c>
      <c r="H73" s="498"/>
      <c r="I73" s="174">
        <v>95</v>
      </c>
      <c r="J73" s="29">
        <f t="shared" si="4"/>
        <v>18.349999999999994</v>
      </c>
      <c r="K73" s="29">
        <f t="shared" si="7"/>
        <v>336.7224999999998</v>
      </c>
    </row>
    <row r="74" spans="3:11">
      <c r="C74" s="498"/>
      <c r="D74" s="168">
        <v>95</v>
      </c>
      <c r="E74" s="29">
        <f t="shared" si="5"/>
        <v>18.450000000000003</v>
      </c>
      <c r="F74" s="29">
        <f t="shared" si="6"/>
        <v>340.40250000000009</v>
      </c>
      <c r="H74" s="498"/>
      <c r="I74" s="174">
        <v>95</v>
      </c>
      <c r="J74" s="29">
        <f t="shared" si="4"/>
        <v>18.349999999999994</v>
      </c>
      <c r="K74" s="29">
        <f t="shared" si="7"/>
        <v>336.7224999999998</v>
      </c>
    </row>
    <row r="75" spans="3:11" ht="19.5" thickBot="1">
      <c r="C75" s="499"/>
      <c r="D75" s="169">
        <v>100</v>
      </c>
      <c r="E75" s="182">
        <f t="shared" si="5"/>
        <v>23.450000000000003</v>
      </c>
      <c r="F75" s="182">
        <f t="shared" si="6"/>
        <v>549.90250000000015</v>
      </c>
      <c r="H75" s="499"/>
      <c r="I75" s="175">
        <v>98</v>
      </c>
      <c r="J75" s="186">
        <f t="shared" si="4"/>
        <v>21.349999999999994</v>
      </c>
      <c r="K75" s="186">
        <f t="shared" si="7"/>
        <v>455.82249999999976</v>
      </c>
    </row>
    <row r="76" spans="3:11" ht="19.5" thickBot="1">
      <c r="C76" s="108" t="s">
        <v>4</v>
      </c>
      <c r="D76" s="170">
        <f>AVERAGE(D56:D75)</f>
        <v>76.55</v>
      </c>
      <c r="E76" s="183"/>
      <c r="F76" s="185"/>
      <c r="H76" s="12" t="s">
        <v>4</v>
      </c>
      <c r="I76" s="172">
        <f>AVERAGE(I56:I75)</f>
        <v>76.650000000000006</v>
      </c>
      <c r="J76" s="183"/>
      <c r="K76" s="185"/>
    </row>
    <row r="77" spans="3:11" ht="19.5" thickBot="1">
      <c r="C77" s="114" t="s">
        <v>43</v>
      </c>
      <c r="D77" s="171"/>
      <c r="E77" s="184">
        <f>SUM(E56:E75)</f>
        <v>5.6843418860808015E-14</v>
      </c>
      <c r="F77" s="73"/>
      <c r="H77" s="33" t="s">
        <v>43</v>
      </c>
      <c r="I77" s="176"/>
      <c r="J77" s="184">
        <f>SUM(J56:J75)</f>
        <v>-1.1368683772161603E-13</v>
      </c>
      <c r="K77" s="73"/>
    </row>
    <row r="78" spans="3:11" ht="19.5" thickBot="1">
      <c r="C78" s="500" t="s">
        <v>44</v>
      </c>
      <c r="D78" s="501"/>
      <c r="E78" s="501"/>
      <c r="F78" s="184">
        <f>SUM(F56:F75)</f>
        <v>2448.9499999999998</v>
      </c>
      <c r="H78" s="505" t="s">
        <v>44</v>
      </c>
      <c r="I78" s="506"/>
      <c r="J78" s="507"/>
      <c r="K78" s="184">
        <f>SUM(K56:K75)</f>
        <v>4140.55</v>
      </c>
    </row>
    <row r="81" spans="1:11" ht="19.5" thickBot="1">
      <c r="A81" s="8" t="s">
        <v>100</v>
      </c>
    </row>
    <row r="82" spans="1:11" ht="19.5" thickBot="1">
      <c r="C82" s="502" t="s">
        <v>0</v>
      </c>
      <c r="D82" s="503"/>
      <c r="E82" s="503"/>
      <c r="F82" s="504"/>
      <c r="H82" s="502" t="s">
        <v>1</v>
      </c>
      <c r="I82" s="503"/>
      <c r="J82" s="503"/>
      <c r="K82" s="504"/>
    </row>
    <row r="83" spans="1:11" ht="19.5" thickBot="1">
      <c r="C83" s="497"/>
      <c r="D83" s="108" t="s">
        <v>34</v>
      </c>
      <c r="E83" s="14" t="s">
        <v>35</v>
      </c>
      <c r="F83" s="14" t="s">
        <v>42</v>
      </c>
      <c r="H83" s="497"/>
      <c r="I83" s="108" t="s">
        <v>34</v>
      </c>
      <c r="J83" s="14" t="s">
        <v>35</v>
      </c>
      <c r="K83" s="14" t="s">
        <v>42</v>
      </c>
    </row>
    <row r="84" spans="1:11">
      <c r="C84" s="498"/>
      <c r="D84" s="167">
        <v>57</v>
      </c>
      <c r="E84" s="181">
        <f>D84-D$25</f>
        <v>-19.549999999999997</v>
      </c>
      <c r="F84" s="181">
        <f>E84^2</f>
        <v>382.20249999999987</v>
      </c>
      <c r="H84" s="498"/>
      <c r="I84" s="173">
        <v>52</v>
      </c>
      <c r="J84" s="28">
        <f t="shared" ref="J84:J103" si="8">I84-H$25</f>
        <v>-24.650000000000006</v>
      </c>
      <c r="K84" s="28">
        <f>J84^2</f>
        <v>607.62250000000029</v>
      </c>
    </row>
    <row r="85" spans="1:11">
      <c r="C85" s="498"/>
      <c r="D85" s="168">
        <v>59</v>
      </c>
      <c r="E85" s="29">
        <f t="shared" ref="E85:E103" si="9">D85-D$25</f>
        <v>-17.549999999999997</v>
      </c>
      <c r="F85" s="29">
        <f t="shared" ref="F85:F103" si="10">E85^2</f>
        <v>308.00249999999988</v>
      </c>
      <c r="H85" s="498"/>
      <c r="I85" s="174">
        <v>55</v>
      </c>
      <c r="J85" s="29">
        <f t="shared" si="8"/>
        <v>-21.650000000000006</v>
      </c>
      <c r="K85" s="29">
        <f t="shared" ref="K85:K103" si="11">J85^2</f>
        <v>468.72250000000025</v>
      </c>
    </row>
    <row r="86" spans="1:11">
      <c r="C86" s="498"/>
      <c r="D86" s="168">
        <v>64</v>
      </c>
      <c r="E86" s="29">
        <f t="shared" si="9"/>
        <v>-12.549999999999997</v>
      </c>
      <c r="F86" s="29">
        <f t="shared" si="10"/>
        <v>157.50249999999994</v>
      </c>
      <c r="H86" s="498"/>
      <c r="I86" s="174">
        <v>58</v>
      </c>
      <c r="J86" s="29">
        <f t="shared" si="8"/>
        <v>-18.650000000000006</v>
      </c>
      <c r="K86" s="29">
        <f t="shared" si="11"/>
        <v>347.82250000000022</v>
      </c>
    </row>
    <row r="87" spans="1:11">
      <c r="C87" s="498"/>
      <c r="D87" s="168">
        <v>65</v>
      </c>
      <c r="E87" s="29">
        <f t="shared" si="9"/>
        <v>-11.549999999999997</v>
      </c>
      <c r="F87" s="29">
        <f t="shared" si="10"/>
        <v>133.40249999999995</v>
      </c>
      <c r="H87" s="498"/>
      <c r="I87" s="174">
        <v>58</v>
      </c>
      <c r="J87" s="29">
        <f t="shared" si="8"/>
        <v>-18.650000000000006</v>
      </c>
      <c r="K87" s="29">
        <f t="shared" si="11"/>
        <v>347.82250000000022</v>
      </c>
    </row>
    <row r="88" spans="1:11">
      <c r="C88" s="498"/>
      <c r="D88" s="168">
        <v>68</v>
      </c>
      <c r="E88" s="29">
        <f t="shared" si="9"/>
        <v>-8.5499999999999972</v>
      </c>
      <c r="F88" s="29">
        <f t="shared" si="10"/>
        <v>73.102499999999949</v>
      </c>
      <c r="H88" s="498"/>
      <c r="I88" s="174">
        <v>65</v>
      </c>
      <c r="J88" s="29">
        <f t="shared" si="8"/>
        <v>-11.650000000000006</v>
      </c>
      <c r="K88" s="29">
        <f t="shared" si="11"/>
        <v>135.72250000000014</v>
      </c>
    </row>
    <row r="89" spans="1:11">
      <c r="C89" s="498"/>
      <c r="D89" s="168">
        <v>70</v>
      </c>
      <c r="E89" s="29">
        <f t="shared" si="9"/>
        <v>-6.5499999999999972</v>
      </c>
      <c r="F89" s="29">
        <f t="shared" si="10"/>
        <v>42.902499999999961</v>
      </c>
      <c r="H89" s="498"/>
      <c r="I89" s="174">
        <v>68</v>
      </c>
      <c r="J89" s="29">
        <f t="shared" si="8"/>
        <v>-8.6500000000000057</v>
      </c>
      <c r="K89" s="29">
        <f t="shared" si="11"/>
        <v>74.822500000000105</v>
      </c>
    </row>
    <row r="90" spans="1:11">
      <c r="C90" s="498"/>
      <c r="D90" s="168">
        <v>72</v>
      </c>
      <c r="E90" s="29">
        <f t="shared" si="9"/>
        <v>-4.5499999999999972</v>
      </c>
      <c r="F90" s="29">
        <f t="shared" si="10"/>
        <v>20.702499999999976</v>
      </c>
      <c r="H90" s="498"/>
      <c r="I90" s="174">
        <v>68</v>
      </c>
      <c r="J90" s="29">
        <f t="shared" si="8"/>
        <v>-8.6500000000000057</v>
      </c>
      <c r="K90" s="29">
        <f t="shared" si="11"/>
        <v>74.822500000000105</v>
      </c>
    </row>
    <row r="91" spans="1:11">
      <c r="C91" s="498"/>
      <c r="D91" s="168">
        <v>75</v>
      </c>
      <c r="E91" s="29">
        <f t="shared" si="9"/>
        <v>-1.5499999999999972</v>
      </c>
      <c r="F91" s="29">
        <f t="shared" si="10"/>
        <v>2.402499999999991</v>
      </c>
      <c r="H91" s="498"/>
      <c r="I91" s="174">
        <v>70</v>
      </c>
      <c r="J91" s="29">
        <f t="shared" si="8"/>
        <v>-6.6500000000000057</v>
      </c>
      <c r="K91" s="29">
        <f t="shared" si="11"/>
        <v>44.222500000000075</v>
      </c>
    </row>
    <row r="92" spans="1:11">
      <c r="C92" s="498"/>
      <c r="D92" s="168">
        <v>75</v>
      </c>
      <c r="E92" s="29">
        <f t="shared" si="9"/>
        <v>-1.5499999999999972</v>
      </c>
      <c r="F92" s="29">
        <f t="shared" si="10"/>
        <v>2.402499999999991</v>
      </c>
      <c r="H92" s="498"/>
      <c r="I92" s="174">
        <v>72</v>
      </c>
      <c r="J92" s="29">
        <f t="shared" si="8"/>
        <v>-4.6500000000000057</v>
      </c>
      <c r="K92" s="29">
        <f t="shared" si="11"/>
        <v>21.622500000000052</v>
      </c>
    </row>
    <row r="93" spans="1:11">
      <c r="C93" s="498"/>
      <c r="D93" s="168">
        <v>76</v>
      </c>
      <c r="E93" s="29">
        <f t="shared" si="9"/>
        <v>-0.54999999999999716</v>
      </c>
      <c r="F93" s="29">
        <f t="shared" si="10"/>
        <v>0.30249999999999688</v>
      </c>
      <c r="H93" s="498"/>
      <c r="I93" s="174">
        <v>76</v>
      </c>
      <c r="J93" s="29">
        <f t="shared" si="8"/>
        <v>-0.65000000000000568</v>
      </c>
      <c r="K93" s="29">
        <f t="shared" si="11"/>
        <v>0.42250000000000737</v>
      </c>
    </row>
    <row r="94" spans="1:11">
      <c r="C94" s="498"/>
      <c r="D94" s="168">
        <v>76</v>
      </c>
      <c r="E94" s="29">
        <f t="shared" si="9"/>
        <v>-0.54999999999999716</v>
      </c>
      <c r="F94" s="29">
        <f t="shared" si="10"/>
        <v>0.30249999999999688</v>
      </c>
      <c r="H94" s="498"/>
      <c r="I94" s="174">
        <v>76</v>
      </c>
      <c r="J94" s="29">
        <f t="shared" si="8"/>
        <v>-0.65000000000000568</v>
      </c>
      <c r="K94" s="29">
        <f t="shared" si="11"/>
        <v>0.42250000000000737</v>
      </c>
    </row>
    <row r="95" spans="1:11">
      <c r="C95" s="498"/>
      <c r="D95" s="168">
        <v>77</v>
      </c>
      <c r="E95" s="29">
        <f t="shared" si="9"/>
        <v>0.45000000000000284</v>
      </c>
      <c r="F95" s="29">
        <f t="shared" si="10"/>
        <v>0.20250000000000257</v>
      </c>
      <c r="H95" s="498"/>
      <c r="I95" s="174">
        <v>82</v>
      </c>
      <c r="J95" s="29">
        <f t="shared" si="8"/>
        <v>5.3499999999999943</v>
      </c>
      <c r="K95" s="29">
        <f t="shared" si="11"/>
        <v>28.622499999999938</v>
      </c>
    </row>
    <row r="96" spans="1:11">
      <c r="C96" s="498"/>
      <c r="D96" s="168">
        <v>78</v>
      </c>
      <c r="E96" s="29">
        <f t="shared" si="9"/>
        <v>1.4500000000000028</v>
      </c>
      <c r="F96" s="29">
        <f t="shared" si="10"/>
        <v>2.102500000000008</v>
      </c>
      <c r="H96" s="498"/>
      <c r="I96" s="174">
        <v>82</v>
      </c>
      <c r="J96" s="29">
        <f t="shared" si="8"/>
        <v>5.3499999999999943</v>
      </c>
      <c r="K96" s="29">
        <f t="shared" si="11"/>
        <v>28.622499999999938</v>
      </c>
    </row>
    <row r="97" spans="1:11">
      <c r="C97" s="498"/>
      <c r="D97" s="168">
        <v>78</v>
      </c>
      <c r="E97" s="29">
        <f t="shared" si="9"/>
        <v>1.4500000000000028</v>
      </c>
      <c r="F97" s="29">
        <f t="shared" si="10"/>
        <v>2.102500000000008</v>
      </c>
      <c r="H97" s="498"/>
      <c r="I97" s="174">
        <v>88</v>
      </c>
      <c r="J97" s="29">
        <f t="shared" si="8"/>
        <v>11.349999999999994</v>
      </c>
      <c r="K97" s="29">
        <f t="shared" si="11"/>
        <v>128.82249999999988</v>
      </c>
    </row>
    <row r="98" spans="1:11">
      <c r="C98" s="498"/>
      <c r="D98" s="168">
        <v>82</v>
      </c>
      <c r="E98" s="29">
        <f t="shared" si="9"/>
        <v>5.4500000000000028</v>
      </c>
      <c r="F98" s="29">
        <f t="shared" si="10"/>
        <v>29.702500000000033</v>
      </c>
      <c r="H98" s="498"/>
      <c r="I98" s="174">
        <v>88</v>
      </c>
      <c r="J98" s="29">
        <f t="shared" si="8"/>
        <v>11.349999999999994</v>
      </c>
      <c r="K98" s="29">
        <f t="shared" si="11"/>
        <v>128.82249999999988</v>
      </c>
    </row>
    <row r="99" spans="1:11">
      <c r="C99" s="498"/>
      <c r="D99" s="168">
        <v>86</v>
      </c>
      <c r="E99" s="29">
        <f t="shared" si="9"/>
        <v>9.4500000000000028</v>
      </c>
      <c r="F99" s="29">
        <f t="shared" si="10"/>
        <v>89.302500000000052</v>
      </c>
      <c r="H99" s="498"/>
      <c r="I99" s="174">
        <v>92</v>
      </c>
      <c r="J99" s="29">
        <f t="shared" si="8"/>
        <v>15.349999999999994</v>
      </c>
      <c r="K99" s="29">
        <f t="shared" si="11"/>
        <v>235.62249999999983</v>
      </c>
    </row>
    <row r="100" spans="1:11">
      <c r="C100" s="498"/>
      <c r="D100" s="168">
        <v>88</v>
      </c>
      <c r="E100" s="29">
        <f t="shared" si="9"/>
        <v>11.450000000000003</v>
      </c>
      <c r="F100" s="29">
        <f t="shared" si="10"/>
        <v>131.10250000000008</v>
      </c>
      <c r="H100" s="498"/>
      <c r="I100" s="174">
        <v>95</v>
      </c>
      <c r="J100" s="29">
        <f t="shared" si="8"/>
        <v>18.349999999999994</v>
      </c>
      <c r="K100" s="29">
        <f t="shared" si="11"/>
        <v>336.7224999999998</v>
      </c>
    </row>
    <row r="101" spans="1:11">
      <c r="C101" s="498"/>
      <c r="D101" s="168">
        <v>90</v>
      </c>
      <c r="E101" s="29">
        <f t="shared" si="9"/>
        <v>13.450000000000003</v>
      </c>
      <c r="F101" s="29">
        <f t="shared" si="10"/>
        <v>180.90250000000009</v>
      </c>
      <c r="H101" s="498"/>
      <c r="I101" s="174">
        <v>95</v>
      </c>
      <c r="J101" s="29">
        <f t="shared" si="8"/>
        <v>18.349999999999994</v>
      </c>
      <c r="K101" s="29">
        <f t="shared" si="11"/>
        <v>336.7224999999998</v>
      </c>
    </row>
    <row r="102" spans="1:11">
      <c r="C102" s="498"/>
      <c r="D102" s="168">
        <v>95</v>
      </c>
      <c r="E102" s="29">
        <f t="shared" si="9"/>
        <v>18.450000000000003</v>
      </c>
      <c r="F102" s="29">
        <f t="shared" si="10"/>
        <v>340.40250000000009</v>
      </c>
      <c r="H102" s="498"/>
      <c r="I102" s="174">
        <v>95</v>
      </c>
      <c r="J102" s="29">
        <f t="shared" si="8"/>
        <v>18.349999999999994</v>
      </c>
      <c r="K102" s="29">
        <f t="shared" si="11"/>
        <v>336.7224999999998</v>
      </c>
    </row>
    <row r="103" spans="1:11" ht="19.5" thickBot="1">
      <c r="C103" s="499"/>
      <c r="D103" s="169">
        <v>100</v>
      </c>
      <c r="E103" s="182">
        <f t="shared" si="9"/>
        <v>23.450000000000003</v>
      </c>
      <c r="F103" s="182">
        <f t="shared" si="10"/>
        <v>549.90250000000015</v>
      </c>
      <c r="H103" s="499"/>
      <c r="I103" s="175">
        <v>98</v>
      </c>
      <c r="J103" s="186">
        <f t="shared" si="8"/>
        <v>21.349999999999994</v>
      </c>
      <c r="K103" s="186">
        <f t="shared" si="11"/>
        <v>455.82249999999976</v>
      </c>
    </row>
    <row r="104" spans="1:11" ht="19.5" thickBot="1">
      <c r="C104" s="108" t="s">
        <v>4</v>
      </c>
      <c r="D104" s="170">
        <f>AVERAGE(D84:D103)</f>
        <v>76.55</v>
      </c>
      <c r="E104" s="183"/>
      <c r="F104" s="185"/>
      <c r="H104" s="12" t="s">
        <v>4</v>
      </c>
      <c r="I104" s="172">
        <f>AVERAGE(I84:I103)</f>
        <v>76.650000000000006</v>
      </c>
      <c r="J104" s="183"/>
      <c r="K104" s="185"/>
    </row>
    <row r="105" spans="1:11" ht="19.5" thickBot="1">
      <c r="C105" s="114" t="s">
        <v>43</v>
      </c>
      <c r="D105" s="171"/>
      <c r="E105" s="184">
        <f>SUM(E84:E103)</f>
        <v>5.6843418860808015E-14</v>
      </c>
      <c r="F105" s="73"/>
      <c r="H105" s="33" t="s">
        <v>43</v>
      </c>
      <c r="I105" s="176"/>
      <c r="J105" s="184">
        <f>SUM(J84:J103)</f>
        <v>-1.1368683772161603E-13</v>
      </c>
      <c r="K105" s="73"/>
    </row>
    <row r="106" spans="1:11" ht="19.5" thickBot="1">
      <c r="C106" s="508" t="s">
        <v>44</v>
      </c>
      <c r="D106" s="509"/>
      <c r="E106" s="509"/>
      <c r="F106" s="201">
        <f>SUM(F84:F103)</f>
        <v>2448.9499999999998</v>
      </c>
      <c r="H106" s="505" t="s">
        <v>44</v>
      </c>
      <c r="I106" s="506"/>
      <c r="J106" s="507"/>
      <c r="K106" s="184">
        <f>SUM(K84:K103)</f>
        <v>4140.55</v>
      </c>
    </row>
    <row r="107" spans="1:11" ht="19.5" thickBot="1">
      <c r="C107" s="500" t="s">
        <v>40</v>
      </c>
      <c r="D107" s="501"/>
      <c r="E107" s="510"/>
      <c r="F107" s="202">
        <f>F106/20</f>
        <v>122.44749999999999</v>
      </c>
      <c r="H107" s="500" t="s">
        <v>40</v>
      </c>
      <c r="I107" s="501"/>
      <c r="J107" s="510"/>
      <c r="K107" s="202">
        <f>K106/20</f>
        <v>207.0275</v>
      </c>
    </row>
    <row r="108" spans="1:11" ht="19.5" thickBot="1">
      <c r="C108" s="500" t="s">
        <v>41</v>
      </c>
      <c r="D108" s="501"/>
      <c r="E108" s="510"/>
      <c r="F108" s="202">
        <f>SQRT(F107)</f>
        <v>11.065599848178136</v>
      </c>
      <c r="H108" s="500" t="s">
        <v>41</v>
      </c>
      <c r="I108" s="501"/>
      <c r="J108" s="510"/>
      <c r="K108" s="202">
        <f>SQRT(K107)</f>
        <v>14.388450229263748</v>
      </c>
    </row>
    <row r="111" spans="1:11" ht="19.5" thickBot="1">
      <c r="A111" s="8" t="s">
        <v>46</v>
      </c>
    </row>
    <row r="112" spans="1:11" ht="19.5" thickBot="1">
      <c r="C112" s="27"/>
      <c r="D112" s="14" t="s">
        <v>21</v>
      </c>
      <c r="E112" s="14" t="s">
        <v>22</v>
      </c>
      <c r="F112" s="14" t="s">
        <v>37</v>
      </c>
    </row>
    <row r="113" spans="3:6">
      <c r="C113" s="16" t="s">
        <v>38</v>
      </c>
      <c r="D113" s="28">
        <f>D104</f>
        <v>76.55</v>
      </c>
      <c r="E113" s="28">
        <f>I104</f>
        <v>76.650000000000006</v>
      </c>
      <c r="F113" s="16" t="s">
        <v>39</v>
      </c>
    </row>
    <row r="114" spans="3:6">
      <c r="C114" s="17" t="s">
        <v>40</v>
      </c>
      <c r="D114" s="29">
        <v>122.44749999999999</v>
      </c>
      <c r="E114" s="30">
        <v>207.0275</v>
      </c>
      <c r="F114" s="17"/>
    </row>
    <row r="115" spans="3:6" ht="19.5" thickBot="1">
      <c r="C115" s="18" t="s">
        <v>41</v>
      </c>
      <c r="D115" s="31">
        <v>11.065599848178136</v>
      </c>
      <c r="E115" s="32">
        <v>14.388450229263748</v>
      </c>
      <c r="F115" s="18" t="s">
        <v>39</v>
      </c>
    </row>
  </sheetData>
  <mergeCells count="24">
    <mergeCell ref="C106:E106"/>
    <mergeCell ref="H106:J106"/>
    <mergeCell ref="C107:E107"/>
    <mergeCell ref="C108:E108"/>
    <mergeCell ref="H107:J107"/>
    <mergeCell ref="H108:J108"/>
    <mergeCell ref="C83:C103"/>
    <mergeCell ref="H83:H103"/>
    <mergeCell ref="C29:C49"/>
    <mergeCell ref="G29:G49"/>
    <mergeCell ref="C55:C75"/>
    <mergeCell ref="H55:H75"/>
    <mergeCell ref="C78:E78"/>
    <mergeCell ref="C54:F54"/>
    <mergeCell ref="H78:J78"/>
    <mergeCell ref="H54:K54"/>
    <mergeCell ref="C82:F82"/>
    <mergeCell ref="H82:K82"/>
    <mergeCell ref="C3:E3"/>
    <mergeCell ref="G3:I3"/>
    <mergeCell ref="C4:C24"/>
    <mergeCell ref="G4:G24"/>
    <mergeCell ref="C28:E28"/>
    <mergeCell ref="G28:I28"/>
  </mergeCells>
  <phoneticPr fontId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59732-80DF-4C42-B835-A5A6A75589EC}">
  <dimension ref="A2:F197"/>
  <sheetViews>
    <sheetView workbookViewId="0"/>
  </sheetViews>
  <sheetFormatPr defaultRowHeight="18.75"/>
  <cols>
    <col min="1" max="1" width="14.25" customWidth="1"/>
    <col min="2" max="2" width="14.875" customWidth="1"/>
    <col min="3" max="6" width="12.375" customWidth="1"/>
    <col min="7" max="11" width="15.375" customWidth="1"/>
  </cols>
  <sheetData>
    <row r="2" spans="1:5" ht="24.75" thickBot="1">
      <c r="A2" s="164" t="s">
        <v>182</v>
      </c>
    </row>
    <row r="3" spans="1:5" ht="19.5" thickBot="1">
      <c r="B3" s="408"/>
      <c r="C3" s="585" t="s">
        <v>178</v>
      </c>
      <c r="D3" s="586"/>
      <c r="E3" s="587"/>
    </row>
    <row r="4" spans="1:5" ht="19.5" thickBot="1">
      <c r="B4" s="420" t="s">
        <v>134</v>
      </c>
      <c r="C4" s="421" t="s">
        <v>179</v>
      </c>
      <c r="D4" s="421" t="s">
        <v>180</v>
      </c>
      <c r="E4" s="421" t="s">
        <v>181</v>
      </c>
    </row>
    <row r="5" spans="1:5">
      <c r="B5" s="411">
        <v>1</v>
      </c>
      <c r="C5" s="412">
        <v>75</v>
      </c>
      <c r="D5" s="412">
        <v>80</v>
      </c>
      <c r="E5" s="412">
        <v>80</v>
      </c>
    </row>
    <row r="6" spans="1:5">
      <c r="B6" s="413">
        <v>2</v>
      </c>
      <c r="C6" s="414">
        <v>70</v>
      </c>
      <c r="D6" s="414">
        <v>75</v>
      </c>
      <c r="E6" s="414">
        <v>70</v>
      </c>
    </row>
    <row r="7" spans="1:5">
      <c r="B7" s="413">
        <v>3</v>
      </c>
      <c r="C7" s="414">
        <v>80</v>
      </c>
      <c r="D7" s="414">
        <v>80</v>
      </c>
      <c r="E7" s="414">
        <v>75</v>
      </c>
    </row>
    <row r="8" spans="1:5">
      <c r="B8" s="413">
        <v>4</v>
      </c>
      <c r="C8" s="414">
        <v>85</v>
      </c>
      <c r="D8" s="414">
        <v>70</v>
      </c>
      <c r="E8" s="414">
        <v>90</v>
      </c>
    </row>
    <row r="9" spans="1:5">
      <c r="B9" s="413">
        <v>5</v>
      </c>
      <c r="C9" s="414">
        <v>90</v>
      </c>
      <c r="D9" s="414">
        <v>85</v>
      </c>
      <c r="E9" s="414">
        <v>95</v>
      </c>
    </row>
    <row r="10" spans="1:5">
      <c r="B10" s="413">
        <v>6</v>
      </c>
      <c r="C10" s="414">
        <v>75</v>
      </c>
      <c r="D10" s="414">
        <v>80</v>
      </c>
      <c r="E10" s="414">
        <v>85</v>
      </c>
    </row>
    <row r="11" spans="1:5">
      <c r="B11" s="413">
        <v>7</v>
      </c>
      <c r="C11" s="414">
        <v>85</v>
      </c>
      <c r="D11" s="414">
        <v>70</v>
      </c>
      <c r="E11" s="414">
        <v>95</v>
      </c>
    </row>
    <row r="12" spans="1:5">
      <c r="B12" s="413">
        <v>8</v>
      </c>
      <c r="C12" s="414">
        <v>80</v>
      </c>
      <c r="D12" s="414">
        <v>90</v>
      </c>
      <c r="E12" s="414">
        <v>90</v>
      </c>
    </row>
    <row r="13" spans="1:5">
      <c r="B13" s="413">
        <v>9</v>
      </c>
      <c r="C13" s="414">
        <v>80</v>
      </c>
      <c r="D13" s="414">
        <v>95</v>
      </c>
      <c r="E13" s="414">
        <v>85</v>
      </c>
    </row>
    <row r="14" spans="1:5">
      <c r="B14" s="413">
        <v>10</v>
      </c>
      <c r="C14" s="414">
        <v>75</v>
      </c>
      <c r="D14" s="414">
        <v>80</v>
      </c>
      <c r="E14" s="414">
        <v>90</v>
      </c>
    </row>
    <row r="15" spans="1:5">
      <c r="B15" s="413">
        <v>11</v>
      </c>
      <c r="C15" s="414">
        <v>80</v>
      </c>
      <c r="D15" s="414">
        <v>90</v>
      </c>
      <c r="E15" s="414">
        <v>95</v>
      </c>
    </row>
    <row r="16" spans="1:5">
      <c r="B16" s="413">
        <v>12</v>
      </c>
      <c r="C16" s="414">
        <v>75</v>
      </c>
      <c r="D16" s="414">
        <v>80</v>
      </c>
      <c r="E16" s="414">
        <v>85</v>
      </c>
    </row>
    <row r="17" spans="1:5">
      <c r="B17" s="413">
        <v>13</v>
      </c>
      <c r="C17" s="414">
        <v>70</v>
      </c>
      <c r="D17" s="414">
        <v>75</v>
      </c>
      <c r="E17" s="414">
        <v>95</v>
      </c>
    </row>
    <row r="18" spans="1:5">
      <c r="B18" s="413">
        <v>14</v>
      </c>
      <c r="C18" s="414">
        <v>85</v>
      </c>
      <c r="D18" s="414">
        <v>90</v>
      </c>
      <c r="E18" s="414">
        <v>90</v>
      </c>
    </row>
    <row r="19" spans="1:5">
      <c r="B19" s="413">
        <v>15</v>
      </c>
      <c r="C19" s="414">
        <v>80</v>
      </c>
      <c r="D19" s="414">
        <v>75</v>
      </c>
      <c r="E19" s="414">
        <v>85</v>
      </c>
    </row>
    <row r="20" spans="1:5">
      <c r="B20" s="413">
        <v>16</v>
      </c>
      <c r="C20" s="414">
        <v>75</v>
      </c>
      <c r="D20" s="414">
        <v>85</v>
      </c>
      <c r="E20" s="414">
        <v>80</v>
      </c>
    </row>
    <row r="21" spans="1:5">
      <c r="B21" s="413">
        <v>17</v>
      </c>
      <c r="C21" s="414">
        <v>80</v>
      </c>
      <c r="D21" s="414">
        <v>80</v>
      </c>
      <c r="E21" s="414">
        <v>90</v>
      </c>
    </row>
    <row r="22" spans="1:5">
      <c r="B22" s="413">
        <v>18</v>
      </c>
      <c r="C22" s="414">
        <v>80</v>
      </c>
      <c r="D22" s="414">
        <v>65</v>
      </c>
      <c r="E22" s="414">
        <v>90</v>
      </c>
    </row>
    <row r="23" spans="1:5">
      <c r="B23" s="413">
        <v>19</v>
      </c>
      <c r="C23" s="414">
        <v>90</v>
      </c>
      <c r="D23" s="414">
        <v>85</v>
      </c>
      <c r="E23" s="414">
        <v>75</v>
      </c>
    </row>
    <row r="24" spans="1:5" ht="19.5" thickBot="1">
      <c r="B24" s="415">
        <v>20</v>
      </c>
      <c r="C24" s="416">
        <v>80</v>
      </c>
      <c r="D24" s="416">
        <v>80</v>
      </c>
      <c r="E24" s="416">
        <v>85</v>
      </c>
    </row>
    <row r="25" spans="1:5" ht="19.5" thickBot="1">
      <c r="B25" s="419" t="s">
        <v>3</v>
      </c>
      <c r="C25" s="423">
        <v>20</v>
      </c>
      <c r="D25" s="423">
        <v>20</v>
      </c>
      <c r="E25" s="423">
        <v>20</v>
      </c>
    </row>
    <row r="28" spans="1:5" ht="24.75" thickBot="1">
      <c r="A28" s="164" t="s">
        <v>183</v>
      </c>
    </row>
    <row r="29" spans="1:5" ht="19.5" thickBot="1">
      <c r="B29" s="425"/>
      <c r="C29" s="585" t="s">
        <v>178</v>
      </c>
      <c r="D29" s="586"/>
      <c r="E29" s="587"/>
    </row>
    <row r="30" spans="1:5" ht="19.5" thickBot="1">
      <c r="B30" s="420" t="s">
        <v>134</v>
      </c>
      <c r="C30" s="421" t="s">
        <v>179</v>
      </c>
      <c r="D30" s="421" t="s">
        <v>180</v>
      </c>
      <c r="E30" s="421" t="s">
        <v>181</v>
      </c>
    </row>
    <row r="31" spans="1:5">
      <c r="B31" s="411">
        <v>1</v>
      </c>
      <c r="C31" s="412">
        <v>75</v>
      </c>
      <c r="D31" s="412">
        <v>80</v>
      </c>
      <c r="E31" s="412">
        <v>80</v>
      </c>
    </row>
    <row r="32" spans="1:5">
      <c r="B32" s="413">
        <v>2</v>
      </c>
      <c r="C32" s="414">
        <v>70</v>
      </c>
      <c r="D32" s="414">
        <v>75</v>
      </c>
      <c r="E32" s="414">
        <v>70</v>
      </c>
    </row>
    <row r="33" spans="2:5">
      <c r="B33" s="413">
        <v>3</v>
      </c>
      <c r="C33" s="414">
        <v>80</v>
      </c>
      <c r="D33" s="414">
        <v>80</v>
      </c>
      <c r="E33" s="414">
        <v>75</v>
      </c>
    </row>
    <row r="34" spans="2:5">
      <c r="B34" s="413">
        <v>4</v>
      </c>
      <c r="C34" s="414">
        <v>85</v>
      </c>
      <c r="D34" s="414">
        <v>70</v>
      </c>
      <c r="E34" s="414">
        <v>90</v>
      </c>
    </row>
    <row r="35" spans="2:5">
      <c r="B35" s="413">
        <v>5</v>
      </c>
      <c r="C35" s="414">
        <v>90</v>
      </c>
      <c r="D35" s="414">
        <v>85</v>
      </c>
      <c r="E35" s="414">
        <v>95</v>
      </c>
    </row>
    <row r="36" spans="2:5">
      <c r="B36" s="413">
        <v>6</v>
      </c>
      <c r="C36" s="414">
        <v>75</v>
      </c>
      <c r="D36" s="414">
        <v>80</v>
      </c>
      <c r="E36" s="414">
        <v>85</v>
      </c>
    </row>
    <row r="37" spans="2:5">
      <c r="B37" s="413">
        <v>7</v>
      </c>
      <c r="C37" s="414">
        <v>85</v>
      </c>
      <c r="D37" s="414">
        <v>70</v>
      </c>
      <c r="E37" s="414">
        <v>95</v>
      </c>
    </row>
    <row r="38" spans="2:5">
      <c r="B38" s="413">
        <v>8</v>
      </c>
      <c r="C38" s="414">
        <v>80</v>
      </c>
      <c r="D38" s="414">
        <v>90</v>
      </c>
      <c r="E38" s="414">
        <v>90</v>
      </c>
    </row>
    <row r="39" spans="2:5">
      <c r="B39" s="413">
        <v>9</v>
      </c>
      <c r="C39" s="414">
        <v>80</v>
      </c>
      <c r="D39" s="414">
        <v>95</v>
      </c>
      <c r="E39" s="414">
        <v>85</v>
      </c>
    </row>
    <row r="40" spans="2:5">
      <c r="B40" s="413">
        <v>10</v>
      </c>
      <c r="C40" s="414">
        <v>75</v>
      </c>
      <c r="D40" s="414">
        <v>80</v>
      </c>
      <c r="E40" s="414">
        <v>90</v>
      </c>
    </row>
    <row r="41" spans="2:5">
      <c r="B41" s="413">
        <v>11</v>
      </c>
      <c r="C41" s="414">
        <v>80</v>
      </c>
      <c r="D41" s="414">
        <v>90</v>
      </c>
      <c r="E41" s="414">
        <v>95</v>
      </c>
    </row>
    <row r="42" spans="2:5">
      <c r="B42" s="413">
        <v>12</v>
      </c>
      <c r="C42" s="414">
        <v>75</v>
      </c>
      <c r="D42" s="414">
        <v>80</v>
      </c>
      <c r="E42" s="414">
        <v>85</v>
      </c>
    </row>
    <row r="43" spans="2:5">
      <c r="B43" s="413">
        <v>13</v>
      </c>
      <c r="C43" s="414">
        <v>70</v>
      </c>
      <c r="D43" s="414">
        <v>75</v>
      </c>
      <c r="E43" s="414">
        <v>95</v>
      </c>
    </row>
    <row r="44" spans="2:5">
      <c r="B44" s="413">
        <v>14</v>
      </c>
      <c r="C44" s="414">
        <v>85</v>
      </c>
      <c r="D44" s="414">
        <v>90</v>
      </c>
      <c r="E44" s="414">
        <v>90</v>
      </c>
    </row>
    <row r="45" spans="2:5">
      <c r="B45" s="413">
        <v>15</v>
      </c>
      <c r="C45" s="414">
        <v>80</v>
      </c>
      <c r="D45" s="414">
        <v>75</v>
      </c>
      <c r="E45" s="414">
        <v>85</v>
      </c>
    </row>
    <row r="46" spans="2:5">
      <c r="B46" s="413">
        <v>16</v>
      </c>
      <c r="C46" s="414">
        <v>75</v>
      </c>
      <c r="D46" s="414">
        <v>85</v>
      </c>
      <c r="E46" s="414">
        <v>80</v>
      </c>
    </row>
    <row r="47" spans="2:5">
      <c r="B47" s="413">
        <v>17</v>
      </c>
      <c r="C47" s="414">
        <v>80</v>
      </c>
      <c r="D47" s="414">
        <v>80</v>
      </c>
      <c r="E47" s="414">
        <v>90</v>
      </c>
    </row>
    <row r="48" spans="2:5">
      <c r="B48" s="413">
        <v>18</v>
      </c>
      <c r="C48" s="414">
        <v>80</v>
      </c>
      <c r="D48" s="414">
        <v>65</v>
      </c>
      <c r="E48" s="414">
        <v>90</v>
      </c>
    </row>
    <row r="49" spans="1:6">
      <c r="B49" s="413">
        <v>19</v>
      </c>
      <c r="C49" s="414">
        <v>90</v>
      </c>
      <c r="D49" s="414">
        <v>85</v>
      </c>
      <c r="E49" s="414">
        <v>75</v>
      </c>
    </row>
    <row r="50" spans="1:6" ht="19.5" thickBot="1">
      <c r="B50" s="415">
        <v>20</v>
      </c>
      <c r="C50" s="416">
        <v>80</v>
      </c>
      <c r="D50" s="416">
        <v>80</v>
      </c>
      <c r="E50" s="416">
        <v>85</v>
      </c>
    </row>
    <row r="51" spans="1:6" ht="19.5" thickBot="1">
      <c r="B51" s="422" t="s">
        <v>3</v>
      </c>
      <c r="C51" s="418">
        <v>20</v>
      </c>
      <c r="D51" s="418">
        <v>20</v>
      </c>
      <c r="E51" s="418">
        <v>20</v>
      </c>
    </row>
    <row r="52" spans="1:6" ht="19.5" thickBot="1">
      <c r="B52" s="424" t="s">
        <v>38</v>
      </c>
      <c r="C52" s="392">
        <f>AVERAGE(C31:C50)</f>
        <v>79.5</v>
      </c>
      <c r="D52" s="392">
        <f>AVERAGE(D31:D50)</f>
        <v>80.5</v>
      </c>
      <c r="E52" s="392">
        <f t="shared" ref="E52" si="0">AVERAGE(E31:E50)</f>
        <v>86.25</v>
      </c>
    </row>
    <row r="53" spans="1:6" ht="19.5" thickBot="1">
      <c r="B53" s="424" t="s">
        <v>50</v>
      </c>
      <c r="C53" s="392">
        <f>_xlfn.VAR.P(C31:C50)</f>
        <v>29.75</v>
      </c>
      <c r="D53" s="392">
        <f t="shared" ref="D53:E53" si="1">_xlfn.VAR.P(D31:D50)</f>
        <v>54.75</v>
      </c>
      <c r="E53" s="392">
        <f t="shared" si="1"/>
        <v>49.6875</v>
      </c>
    </row>
    <row r="56" spans="1:6" ht="24.75" thickBot="1">
      <c r="A56" s="164" t="s">
        <v>185</v>
      </c>
    </row>
    <row r="57" spans="1:6" ht="19.5" thickBot="1">
      <c r="B57" s="408"/>
      <c r="C57" s="588" t="s">
        <v>178</v>
      </c>
      <c r="D57" s="589"/>
      <c r="E57" s="590"/>
      <c r="F57" s="11"/>
    </row>
    <row r="58" spans="1:6" ht="19.5" thickBot="1">
      <c r="B58" s="409" t="s">
        <v>134</v>
      </c>
      <c r="C58" s="410" t="s">
        <v>179</v>
      </c>
      <c r="D58" s="410" t="s">
        <v>180</v>
      </c>
      <c r="E58" s="410" t="s">
        <v>181</v>
      </c>
      <c r="F58" s="410" t="s">
        <v>184</v>
      </c>
    </row>
    <row r="59" spans="1:6">
      <c r="B59" s="411">
        <v>1</v>
      </c>
      <c r="C59" s="412">
        <v>75</v>
      </c>
      <c r="D59" s="412">
        <v>80</v>
      </c>
      <c r="E59" s="412">
        <v>80</v>
      </c>
      <c r="F59" s="582"/>
    </row>
    <row r="60" spans="1:6">
      <c r="B60" s="413">
        <v>2</v>
      </c>
      <c r="C60" s="414">
        <v>70</v>
      </c>
      <c r="D60" s="414">
        <v>75</v>
      </c>
      <c r="E60" s="414">
        <v>70</v>
      </c>
      <c r="F60" s="583"/>
    </row>
    <row r="61" spans="1:6">
      <c r="B61" s="413">
        <v>3</v>
      </c>
      <c r="C61" s="414">
        <v>80</v>
      </c>
      <c r="D61" s="414">
        <v>80</v>
      </c>
      <c r="E61" s="414">
        <v>75</v>
      </c>
      <c r="F61" s="583"/>
    </row>
    <row r="62" spans="1:6">
      <c r="B62" s="413">
        <v>4</v>
      </c>
      <c r="C62" s="414">
        <v>85</v>
      </c>
      <c r="D62" s="414">
        <v>70</v>
      </c>
      <c r="E62" s="414">
        <v>90</v>
      </c>
      <c r="F62" s="583"/>
    </row>
    <row r="63" spans="1:6">
      <c r="B63" s="413">
        <v>5</v>
      </c>
      <c r="C63" s="414">
        <v>90</v>
      </c>
      <c r="D63" s="414">
        <v>85</v>
      </c>
      <c r="E63" s="414">
        <v>95</v>
      </c>
      <c r="F63" s="583"/>
    </row>
    <row r="64" spans="1:6">
      <c r="B64" s="413">
        <v>6</v>
      </c>
      <c r="C64" s="414">
        <v>75</v>
      </c>
      <c r="D64" s="414">
        <v>80</v>
      </c>
      <c r="E64" s="414">
        <v>85</v>
      </c>
      <c r="F64" s="583"/>
    </row>
    <row r="65" spans="2:6">
      <c r="B65" s="413">
        <v>7</v>
      </c>
      <c r="C65" s="414">
        <v>85</v>
      </c>
      <c r="D65" s="414">
        <v>70</v>
      </c>
      <c r="E65" s="414">
        <v>95</v>
      </c>
      <c r="F65" s="583"/>
    </row>
    <row r="66" spans="2:6">
      <c r="B66" s="413">
        <v>8</v>
      </c>
      <c r="C66" s="414">
        <v>80</v>
      </c>
      <c r="D66" s="414">
        <v>90</v>
      </c>
      <c r="E66" s="414">
        <v>90</v>
      </c>
      <c r="F66" s="583"/>
    </row>
    <row r="67" spans="2:6">
      <c r="B67" s="413">
        <v>9</v>
      </c>
      <c r="C67" s="414">
        <v>80</v>
      </c>
      <c r="D67" s="414">
        <v>95</v>
      </c>
      <c r="E67" s="414">
        <v>85</v>
      </c>
      <c r="F67" s="583"/>
    </row>
    <row r="68" spans="2:6">
      <c r="B68" s="413">
        <v>10</v>
      </c>
      <c r="C68" s="414">
        <v>75</v>
      </c>
      <c r="D68" s="414">
        <v>80</v>
      </c>
      <c r="E68" s="414">
        <v>90</v>
      </c>
      <c r="F68" s="583"/>
    </row>
    <row r="69" spans="2:6">
      <c r="B69" s="413">
        <v>11</v>
      </c>
      <c r="C69" s="414">
        <v>80</v>
      </c>
      <c r="D69" s="414">
        <v>90</v>
      </c>
      <c r="E69" s="414">
        <v>95</v>
      </c>
      <c r="F69" s="583"/>
    </row>
    <row r="70" spans="2:6">
      <c r="B70" s="413">
        <v>12</v>
      </c>
      <c r="C70" s="414">
        <v>75</v>
      </c>
      <c r="D70" s="414">
        <v>80</v>
      </c>
      <c r="E70" s="414">
        <v>85</v>
      </c>
      <c r="F70" s="583"/>
    </row>
    <row r="71" spans="2:6">
      <c r="B71" s="413">
        <v>13</v>
      </c>
      <c r="C71" s="414">
        <v>70</v>
      </c>
      <c r="D71" s="414">
        <v>75</v>
      </c>
      <c r="E71" s="414">
        <v>95</v>
      </c>
      <c r="F71" s="583"/>
    </row>
    <row r="72" spans="2:6">
      <c r="B72" s="413">
        <v>14</v>
      </c>
      <c r="C72" s="414">
        <v>85</v>
      </c>
      <c r="D72" s="414">
        <v>90</v>
      </c>
      <c r="E72" s="414">
        <v>90</v>
      </c>
      <c r="F72" s="583"/>
    </row>
    <row r="73" spans="2:6">
      <c r="B73" s="413">
        <v>15</v>
      </c>
      <c r="C73" s="414">
        <v>80</v>
      </c>
      <c r="D73" s="414">
        <v>75</v>
      </c>
      <c r="E73" s="414">
        <v>85</v>
      </c>
      <c r="F73" s="583"/>
    </row>
    <row r="74" spans="2:6">
      <c r="B74" s="413">
        <v>16</v>
      </c>
      <c r="C74" s="414">
        <v>75</v>
      </c>
      <c r="D74" s="414">
        <v>85</v>
      </c>
      <c r="E74" s="414">
        <v>80</v>
      </c>
      <c r="F74" s="583"/>
    </row>
    <row r="75" spans="2:6">
      <c r="B75" s="413">
        <v>17</v>
      </c>
      <c r="C75" s="414">
        <v>80</v>
      </c>
      <c r="D75" s="414">
        <v>80</v>
      </c>
      <c r="E75" s="414">
        <v>90</v>
      </c>
      <c r="F75" s="583"/>
    </row>
    <row r="76" spans="2:6">
      <c r="B76" s="413">
        <v>18</v>
      </c>
      <c r="C76" s="414">
        <v>80</v>
      </c>
      <c r="D76" s="414">
        <v>65</v>
      </c>
      <c r="E76" s="414">
        <v>90</v>
      </c>
      <c r="F76" s="583"/>
    </row>
    <row r="77" spans="2:6">
      <c r="B77" s="413">
        <v>19</v>
      </c>
      <c r="C77" s="414">
        <v>90</v>
      </c>
      <c r="D77" s="414">
        <v>85</v>
      </c>
      <c r="E77" s="414">
        <v>75</v>
      </c>
      <c r="F77" s="583"/>
    </row>
    <row r="78" spans="2:6" ht="19.5" thickBot="1">
      <c r="B78" s="415">
        <v>20</v>
      </c>
      <c r="C78" s="416">
        <v>80</v>
      </c>
      <c r="D78" s="416">
        <v>80</v>
      </c>
      <c r="E78" s="416">
        <v>85</v>
      </c>
      <c r="F78" s="584"/>
    </row>
    <row r="79" spans="2:6" ht="19.5" thickBot="1">
      <c r="B79" s="417" t="s">
        <v>3</v>
      </c>
      <c r="C79" s="418">
        <v>20</v>
      </c>
      <c r="D79" s="418">
        <v>20</v>
      </c>
      <c r="E79" s="418">
        <v>20</v>
      </c>
      <c r="F79" s="418">
        <v>60</v>
      </c>
    </row>
    <row r="80" spans="2:6" ht="19.5" thickBot="1">
      <c r="B80" s="383" t="s">
        <v>38</v>
      </c>
      <c r="C80" s="392">
        <f>AVERAGE(C59:C78)</f>
        <v>79.5</v>
      </c>
      <c r="D80" s="392">
        <f>AVERAGE(D59:D78)</f>
        <v>80.5</v>
      </c>
      <c r="E80" s="392">
        <f t="shared" ref="E80" si="2">AVERAGE(E59:E78)</f>
        <v>86.25</v>
      </c>
      <c r="F80" s="392">
        <f>AVERAGE(C59:E78)</f>
        <v>82.083333333333329</v>
      </c>
    </row>
    <row r="81" spans="1:6" ht="19.5" thickBot="1">
      <c r="B81" s="383" t="s">
        <v>50</v>
      </c>
      <c r="C81" s="392">
        <f>_xlfn.VAR.P(C59:C78)</f>
        <v>29.75</v>
      </c>
      <c r="D81" s="392">
        <f t="shared" ref="D81:E81" si="3">_xlfn.VAR.P(D59:D78)</f>
        <v>54.75</v>
      </c>
      <c r="E81" s="392">
        <f t="shared" si="3"/>
        <v>49.6875</v>
      </c>
      <c r="F81" s="392">
        <f>_xlfn.VAR.P(C59:E78)</f>
        <v>53.576388888888893</v>
      </c>
    </row>
    <row r="84" spans="1:6" ht="24.75" thickBot="1">
      <c r="A84" s="164" t="s">
        <v>187</v>
      </c>
    </row>
    <row r="85" spans="1:6" ht="19.5" thickBot="1">
      <c r="B85" s="408"/>
      <c r="C85" s="588" t="s">
        <v>178</v>
      </c>
      <c r="D85" s="589"/>
      <c r="E85" s="590"/>
      <c r="F85" s="11"/>
    </row>
    <row r="86" spans="1:6" ht="19.5" thickBot="1">
      <c r="B86" s="409" t="s">
        <v>134</v>
      </c>
      <c r="C86" s="410" t="s">
        <v>179</v>
      </c>
      <c r="D86" s="410" t="s">
        <v>180</v>
      </c>
      <c r="E86" s="410" t="s">
        <v>181</v>
      </c>
      <c r="F86" s="410" t="s">
        <v>184</v>
      </c>
    </row>
    <row r="87" spans="1:6">
      <c r="B87" s="411">
        <v>1</v>
      </c>
      <c r="C87" s="412">
        <v>75</v>
      </c>
      <c r="D87" s="412">
        <v>80</v>
      </c>
      <c r="E87" s="412">
        <v>80</v>
      </c>
      <c r="F87" s="582"/>
    </row>
    <row r="88" spans="1:6">
      <c r="B88" s="413">
        <v>2</v>
      </c>
      <c r="C88" s="414">
        <v>70</v>
      </c>
      <c r="D88" s="414">
        <v>75</v>
      </c>
      <c r="E88" s="414">
        <v>70</v>
      </c>
      <c r="F88" s="583"/>
    </row>
    <row r="89" spans="1:6">
      <c r="B89" s="413">
        <v>3</v>
      </c>
      <c r="C89" s="414">
        <v>80</v>
      </c>
      <c r="D89" s="414">
        <v>80</v>
      </c>
      <c r="E89" s="414">
        <v>75</v>
      </c>
      <c r="F89" s="583"/>
    </row>
    <row r="90" spans="1:6">
      <c r="B90" s="413">
        <v>4</v>
      </c>
      <c r="C90" s="414">
        <v>85</v>
      </c>
      <c r="D90" s="414">
        <v>70</v>
      </c>
      <c r="E90" s="414">
        <v>90</v>
      </c>
      <c r="F90" s="583"/>
    </row>
    <row r="91" spans="1:6">
      <c r="B91" s="413">
        <v>5</v>
      </c>
      <c r="C91" s="414">
        <v>90</v>
      </c>
      <c r="D91" s="414">
        <v>85</v>
      </c>
      <c r="E91" s="414">
        <v>95</v>
      </c>
      <c r="F91" s="583"/>
    </row>
    <row r="92" spans="1:6">
      <c r="B92" s="413">
        <v>6</v>
      </c>
      <c r="C92" s="414">
        <v>75</v>
      </c>
      <c r="D92" s="414">
        <v>80</v>
      </c>
      <c r="E92" s="414">
        <v>85</v>
      </c>
      <c r="F92" s="583"/>
    </row>
    <row r="93" spans="1:6">
      <c r="B93" s="413">
        <v>7</v>
      </c>
      <c r="C93" s="414">
        <v>85</v>
      </c>
      <c r="D93" s="414">
        <v>70</v>
      </c>
      <c r="E93" s="414">
        <v>95</v>
      </c>
      <c r="F93" s="583"/>
    </row>
    <row r="94" spans="1:6">
      <c r="B94" s="413">
        <v>8</v>
      </c>
      <c r="C94" s="414">
        <v>80</v>
      </c>
      <c r="D94" s="414">
        <v>90</v>
      </c>
      <c r="E94" s="414">
        <v>90</v>
      </c>
      <c r="F94" s="583"/>
    </row>
    <row r="95" spans="1:6">
      <c r="B95" s="413">
        <v>9</v>
      </c>
      <c r="C95" s="414">
        <v>80</v>
      </c>
      <c r="D95" s="414">
        <v>95</v>
      </c>
      <c r="E95" s="414">
        <v>85</v>
      </c>
      <c r="F95" s="583"/>
    </row>
    <row r="96" spans="1:6">
      <c r="B96" s="413">
        <v>10</v>
      </c>
      <c r="C96" s="414">
        <v>75</v>
      </c>
      <c r="D96" s="414">
        <v>80</v>
      </c>
      <c r="E96" s="414">
        <v>90</v>
      </c>
      <c r="F96" s="583"/>
    </row>
    <row r="97" spans="2:6">
      <c r="B97" s="413">
        <v>11</v>
      </c>
      <c r="C97" s="414">
        <v>80</v>
      </c>
      <c r="D97" s="414">
        <v>90</v>
      </c>
      <c r="E97" s="414">
        <v>95</v>
      </c>
      <c r="F97" s="583"/>
    </row>
    <row r="98" spans="2:6">
      <c r="B98" s="413">
        <v>12</v>
      </c>
      <c r="C98" s="414">
        <v>75</v>
      </c>
      <c r="D98" s="414">
        <v>80</v>
      </c>
      <c r="E98" s="414">
        <v>85</v>
      </c>
      <c r="F98" s="583"/>
    </row>
    <row r="99" spans="2:6">
      <c r="B99" s="413">
        <v>13</v>
      </c>
      <c r="C99" s="414">
        <v>70</v>
      </c>
      <c r="D99" s="414">
        <v>75</v>
      </c>
      <c r="E99" s="414">
        <v>95</v>
      </c>
      <c r="F99" s="583"/>
    </row>
    <row r="100" spans="2:6">
      <c r="B100" s="413">
        <v>14</v>
      </c>
      <c r="C100" s="414">
        <v>85</v>
      </c>
      <c r="D100" s="414">
        <v>90</v>
      </c>
      <c r="E100" s="414">
        <v>90</v>
      </c>
      <c r="F100" s="583"/>
    </row>
    <row r="101" spans="2:6">
      <c r="B101" s="413">
        <v>15</v>
      </c>
      <c r="C101" s="414">
        <v>80</v>
      </c>
      <c r="D101" s="414">
        <v>75</v>
      </c>
      <c r="E101" s="414">
        <v>85</v>
      </c>
      <c r="F101" s="583"/>
    </row>
    <row r="102" spans="2:6">
      <c r="B102" s="413">
        <v>16</v>
      </c>
      <c r="C102" s="414">
        <v>75</v>
      </c>
      <c r="D102" s="414">
        <v>85</v>
      </c>
      <c r="E102" s="414">
        <v>80</v>
      </c>
      <c r="F102" s="583"/>
    </row>
    <row r="103" spans="2:6">
      <c r="B103" s="413">
        <v>17</v>
      </c>
      <c r="C103" s="414">
        <v>80</v>
      </c>
      <c r="D103" s="414">
        <v>80</v>
      </c>
      <c r="E103" s="414">
        <v>90</v>
      </c>
      <c r="F103" s="583"/>
    </row>
    <row r="104" spans="2:6">
      <c r="B104" s="413">
        <v>18</v>
      </c>
      <c r="C104" s="414">
        <v>80</v>
      </c>
      <c r="D104" s="414">
        <v>65</v>
      </c>
      <c r="E104" s="414">
        <v>90</v>
      </c>
      <c r="F104" s="583"/>
    </row>
    <row r="105" spans="2:6">
      <c r="B105" s="413">
        <v>19</v>
      </c>
      <c r="C105" s="414">
        <v>90</v>
      </c>
      <c r="D105" s="414">
        <v>85</v>
      </c>
      <c r="E105" s="414">
        <v>75</v>
      </c>
      <c r="F105" s="583"/>
    </row>
    <row r="106" spans="2:6" ht="19.5" thickBot="1">
      <c r="B106" s="415">
        <v>20</v>
      </c>
      <c r="C106" s="416">
        <v>80</v>
      </c>
      <c r="D106" s="416">
        <v>80</v>
      </c>
      <c r="E106" s="416">
        <v>85</v>
      </c>
      <c r="F106" s="584"/>
    </row>
    <row r="107" spans="2:6" ht="19.5" thickBot="1">
      <c r="B107" s="417" t="s">
        <v>3</v>
      </c>
      <c r="C107" s="418">
        <v>20</v>
      </c>
      <c r="D107" s="418">
        <v>20</v>
      </c>
      <c r="E107" s="418">
        <v>20</v>
      </c>
      <c r="F107" s="418">
        <v>60</v>
      </c>
    </row>
    <row r="108" spans="2:6" ht="19.5" thickBot="1">
      <c r="B108" s="383" t="s">
        <v>38</v>
      </c>
      <c r="C108" s="392">
        <f>AVERAGE(C87:C106)</f>
        <v>79.5</v>
      </c>
      <c r="D108" s="392">
        <f t="shared" ref="D108:E108" si="4">AVERAGE(D87:D106)</f>
        <v>80.5</v>
      </c>
      <c r="E108" s="392">
        <f t="shared" si="4"/>
        <v>86.25</v>
      </c>
      <c r="F108" s="392">
        <f>AVERAGE(C87:E106)</f>
        <v>82.083333333333329</v>
      </c>
    </row>
    <row r="109" spans="2:6" ht="19.5" thickBot="1">
      <c r="B109" s="410" t="s">
        <v>50</v>
      </c>
      <c r="C109" s="426">
        <f>_xlfn.VAR.P(C87:C106)</f>
        <v>29.75</v>
      </c>
      <c r="D109" s="426">
        <f>_xlfn.VAR.P(D87:D106)</f>
        <v>54.75</v>
      </c>
      <c r="E109" s="426">
        <f>_xlfn.VAR.P(E87:E106)</f>
        <v>49.6875</v>
      </c>
      <c r="F109" s="426">
        <f>_xlfn.VAR.P(C87:E106)</f>
        <v>53.576388888888893</v>
      </c>
    </row>
    <row r="110" spans="2:6" ht="19.5" thickBot="1">
      <c r="B110" s="427"/>
      <c r="C110" s="428"/>
      <c r="D110" s="428"/>
      <c r="E110" s="428"/>
      <c r="F110" s="429">
        <f>F109*F107</f>
        <v>3214.5833333333335</v>
      </c>
    </row>
    <row r="111" spans="2:6" ht="19.5" thickBot="1">
      <c r="B111" s="404" t="s">
        <v>186</v>
      </c>
      <c r="C111" s="430">
        <f>C109*C107</f>
        <v>595</v>
      </c>
      <c r="D111" s="430">
        <f t="shared" ref="D111:E111" si="5">D109*D107</f>
        <v>1095</v>
      </c>
      <c r="E111" s="430">
        <f t="shared" si="5"/>
        <v>993.75</v>
      </c>
      <c r="F111" s="429">
        <f>SUM(C111:E111)</f>
        <v>2683.75</v>
      </c>
    </row>
    <row r="115" spans="1:6" ht="24.75" thickBot="1">
      <c r="A115" s="164" t="s">
        <v>188</v>
      </c>
    </row>
    <row r="116" spans="1:6" ht="19.5" thickBot="1">
      <c r="B116" s="432"/>
      <c r="C116" s="588" t="s">
        <v>178</v>
      </c>
      <c r="D116" s="589"/>
      <c r="E116" s="590"/>
      <c r="F116" s="11"/>
    </row>
    <row r="117" spans="1:6">
      <c r="B117" s="433" t="s">
        <v>134</v>
      </c>
      <c r="C117" s="435" t="s">
        <v>179</v>
      </c>
      <c r="D117" s="435" t="s">
        <v>180</v>
      </c>
      <c r="E117" s="435" t="s">
        <v>181</v>
      </c>
      <c r="F117" s="435" t="s">
        <v>184</v>
      </c>
    </row>
    <row r="118" spans="1:6">
      <c r="B118" s="434">
        <v>1</v>
      </c>
      <c r="C118" s="414">
        <v>75</v>
      </c>
      <c r="D118" s="414">
        <v>80</v>
      </c>
      <c r="E118" s="414">
        <v>80</v>
      </c>
      <c r="F118" s="594"/>
    </row>
    <row r="119" spans="1:6">
      <c r="B119" s="434">
        <v>2</v>
      </c>
      <c r="C119" s="414">
        <v>70</v>
      </c>
      <c r="D119" s="414">
        <v>75</v>
      </c>
      <c r="E119" s="414">
        <v>70</v>
      </c>
      <c r="F119" s="583"/>
    </row>
    <row r="120" spans="1:6">
      <c r="B120" s="434">
        <v>3</v>
      </c>
      <c r="C120" s="414">
        <v>80</v>
      </c>
      <c r="D120" s="414">
        <v>80</v>
      </c>
      <c r="E120" s="414">
        <v>75</v>
      </c>
      <c r="F120" s="583"/>
    </row>
    <row r="121" spans="1:6">
      <c r="B121" s="434">
        <v>4</v>
      </c>
      <c r="C121" s="414">
        <v>85</v>
      </c>
      <c r="D121" s="414">
        <v>70</v>
      </c>
      <c r="E121" s="414">
        <v>90</v>
      </c>
      <c r="F121" s="583"/>
    </row>
    <row r="122" spans="1:6">
      <c r="B122" s="434">
        <v>5</v>
      </c>
      <c r="C122" s="414">
        <v>90</v>
      </c>
      <c r="D122" s="414">
        <v>85</v>
      </c>
      <c r="E122" s="414">
        <v>95</v>
      </c>
      <c r="F122" s="583"/>
    </row>
    <row r="123" spans="1:6">
      <c r="B123" s="434">
        <v>6</v>
      </c>
      <c r="C123" s="414">
        <v>75</v>
      </c>
      <c r="D123" s="414">
        <v>80</v>
      </c>
      <c r="E123" s="414">
        <v>85</v>
      </c>
      <c r="F123" s="583"/>
    </row>
    <row r="124" spans="1:6">
      <c r="B124" s="434">
        <v>7</v>
      </c>
      <c r="C124" s="414">
        <v>85</v>
      </c>
      <c r="D124" s="414">
        <v>70</v>
      </c>
      <c r="E124" s="414">
        <v>95</v>
      </c>
      <c r="F124" s="583"/>
    </row>
    <row r="125" spans="1:6">
      <c r="B125" s="434">
        <v>8</v>
      </c>
      <c r="C125" s="414">
        <v>80</v>
      </c>
      <c r="D125" s="414">
        <v>90</v>
      </c>
      <c r="E125" s="414">
        <v>90</v>
      </c>
      <c r="F125" s="583"/>
    </row>
    <row r="126" spans="1:6">
      <c r="B126" s="434">
        <v>9</v>
      </c>
      <c r="C126" s="414">
        <v>80</v>
      </c>
      <c r="D126" s="414">
        <v>95</v>
      </c>
      <c r="E126" s="414">
        <v>85</v>
      </c>
      <c r="F126" s="583"/>
    </row>
    <row r="127" spans="1:6">
      <c r="B127" s="434">
        <v>10</v>
      </c>
      <c r="C127" s="414">
        <v>75</v>
      </c>
      <c r="D127" s="414">
        <v>80</v>
      </c>
      <c r="E127" s="414">
        <v>90</v>
      </c>
      <c r="F127" s="583"/>
    </row>
    <row r="128" spans="1:6">
      <c r="B128" s="434">
        <v>11</v>
      </c>
      <c r="C128" s="414">
        <v>80</v>
      </c>
      <c r="D128" s="414">
        <v>90</v>
      </c>
      <c r="E128" s="414">
        <v>95</v>
      </c>
      <c r="F128" s="583"/>
    </row>
    <row r="129" spans="2:6">
      <c r="B129" s="434">
        <v>12</v>
      </c>
      <c r="C129" s="414">
        <v>75</v>
      </c>
      <c r="D129" s="414">
        <v>80</v>
      </c>
      <c r="E129" s="414">
        <v>85</v>
      </c>
      <c r="F129" s="583"/>
    </row>
    <row r="130" spans="2:6">
      <c r="B130" s="434">
        <v>13</v>
      </c>
      <c r="C130" s="414">
        <v>70</v>
      </c>
      <c r="D130" s="414">
        <v>75</v>
      </c>
      <c r="E130" s="414">
        <v>95</v>
      </c>
      <c r="F130" s="583"/>
    </row>
    <row r="131" spans="2:6">
      <c r="B131" s="434">
        <v>14</v>
      </c>
      <c r="C131" s="414">
        <v>85</v>
      </c>
      <c r="D131" s="414">
        <v>90</v>
      </c>
      <c r="E131" s="414">
        <v>90</v>
      </c>
      <c r="F131" s="583"/>
    </row>
    <row r="132" spans="2:6">
      <c r="B132" s="434">
        <v>15</v>
      </c>
      <c r="C132" s="414">
        <v>80</v>
      </c>
      <c r="D132" s="414">
        <v>75</v>
      </c>
      <c r="E132" s="414">
        <v>85</v>
      </c>
      <c r="F132" s="583"/>
    </row>
    <row r="133" spans="2:6">
      <c r="B133" s="434">
        <v>16</v>
      </c>
      <c r="C133" s="414">
        <v>75</v>
      </c>
      <c r="D133" s="414">
        <v>85</v>
      </c>
      <c r="E133" s="414">
        <v>80</v>
      </c>
      <c r="F133" s="583"/>
    </row>
    <row r="134" spans="2:6">
      <c r="B134" s="434">
        <v>17</v>
      </c>
      <c r="C134" s="414">
        <v>80</v>
      </c>
      <c r="D134" s="414">
        <v>80</v>
      </c>
      <c r="E134" s="414">
        <v>90</v>
      </c>
      <c r="F134" s="583"/>
    </row>
    <row r="135" spans="2:6">
      <c r="B135" s="434">
        <v>18</v>
      </c>
      <c r="C135" s="414">
        <v>80</v>
      </c>
      <c r="D135" s="414">
        <v>65</v>
      </c>
      <c r="E135" s="414">
        <v>90</v>
      </c>
      <c r="F135" s="583"/>
    </row>
    <row r="136" spans="2:6">
      <c r="B136" s="434">
        <v>19</v>
      </c>
      <c r="C136" s="414">
        <v>90</v>
      </c>
      <c r="D136" s="414">
        <v>85</v>
      </c>
      <c r="E136" s="414">
        <v>75</v>
      </c>
      <c r="F136" s="583"/>
    </row>
    <row r="137" spans="2:6" ht="19.5" thickBot="1">
      <c r="B137" s="436">
        <v>20</v>
      </c>
      <c r="C137" s="437">
        <v>80</v>
      </c>
      <c r="D137" s="437">
        <v>80</v>
      </c>
      <c r="E137" s="437">
        <v>85</v>
      </c>
      <c r="F137" s="584"/>
    </row>
    <row r="138" spans="2:6" ht="19.5" thickBot="1">
      <c r="B138" s="383" t="s">
        <v>3</v>
      </c>
      <c r="C138" s="423">
        <v>20</v>
      </c>
      <c r="D138" s="423">
        <v>20</v>
      </c>
      <c r="E138" s="423">
        <v>20</v>
      </c>
      <c r="F138" s="423">
        <v>60</v>
      </c>
    </row>
    <row r="139" spans="2:6" ht="19.5" thickBot="1">
      <c r="B139" s="431" t="s">
        <v>38</v>
      </c>
      <c r="C139" s="438">
        <f>AVERAGE(C118:C137)</f>
        <v>79.5</v>
      </c>
      <c r="D139" s="438">
        <f t="shared" ref="D139:E139" si="6">AVERAGE(D118:D137)</f>
        <v>80.5</v>
      </c>
      <c r="E139" s="438">
        <f t="shared" si="6"/>
        <v>86.25</v>
      </c>
      <c r="F139" s="438">
        <f>AVERAGE(C118:E137)</f>
        <v>82.083333333333329</v>
      </c>
    </row>
    <row r="140" spans="2:6" ht="19.5" thickBot="1">
      <c r="B140" s="383" t="s">
        <v>50</v>
      </c>
      <c r="C140" s="392">
        <f>_xlfn.VAR.P(C118:C137)</f>
        <v>29.75</v>
      </c>
      <c r="D140" s="392">
        <f>_xlfn.VAR.P(D118:D137)</f>
        <v>54.75</v>
      </c>
      <c r="E140" s="392">
        <f>_xlfn.VAR.P(E118:E137)</f>
        <v>49.6875</v>
      </c>
      <c r="F140" s="392">
        <f>_xlfn.VAR.P(C118:E137)</f>
        <v>53.576388888888893</v>
      </c>
    </row>
    <row r="141" spans="2:6" ht="19.5" thickBot="1">
      <c r="B141" s="439"/>
      <c r="C141" s="440"/>
      <c r="D141" s="440"/>
      <c r="E141" s="440"/>
      <c r="F141" s="441">
        <f>F140*F138</f>
        <v>3214.5833333333335</v>
      </c>
    </row>
    <row r="142" spans="2:6" ht="19.5" thickBot="1">
      <c r="B142" s="353" t="s">
        <v>186</v>
      </c>
      <c r="C142" s="430">
        <f>C140*C138</f>
        <v>595</v>
      </c>
      <c r="D142" s="430">
        <f t="shared" ref="D142:E142" si="7">D140*D138</f>
        <v>1095</v>
      </c>
      <c r="E142" s="430">
        <f t="shared" si="7"/>
        <v>993.75</v>
      </c>
      <c r="F142" s="430">
        <f>SUM(C142:E142)</f>
        <v>2683.75</v>
      </c>
    </row>
    <row r="143" spans="2:6" ht="19.5" thickBot="1">
      <c r="B143" s="372" t="s">
        <v>190</v>
      </c>
      <c r="C143" s="442">
        <f>(C139-$F$139)^2</f>
        <v>6.6736111111110867</v>
      </c>
      <c r="D143" s="442">
        <f t="shared" ref="D143:E143" si="8">(D139-$F$139)^2</f>
        <v>2.5069444444444295</v>
      </c>
      <c r="E143" s="442">
        <f t="shared" si="8"/>
        <v>17.36111111111115</v>
      </c>
      <c r="F143" s="440"/>
    </row>
    <row r="144" spans="2:6" ht="38.25" thickBot="1">
      <c r="B144" s="445" t="s">
        <v>189</v>
      </c>
      <c r="C144" s="443">
        <f>C143*C138</f>
        <v>133.47222222222175</v>
      </c>
      <c r="D144" s="443">
        <f t="shared" ref="D144:E144" si="9">D143*D138</f>
        <v>50.138888888888587</v>
      </c>
      <c r="E144" s="443">
        <f t="shared" si="9"/>
        <v>347.22222222222297</v>
      </c>
      <c r="F144" s="444">
        <f>SUM(C144:E144)</f>
        <v>530.83333333333326</v>
      </c>
    </row>
    <row r="148" spans="1:6" ht="24.75" thickBot="1">
      <c r="A148" s="164" t="s">
        <v>198</v>
      </c>
    </row>
    <row r="149" spans="1:6" ht="20.25" thickBot="1">
      <c r="B149" s="591" t="s">
        <v>191</v>
      </c>
      <c r="C149" s="592"/>
      <c r="D149" s="592"/>
      <c r="E149" s="592"/>
      <c r="F149" s="593"/>
    </row>
    <row r="150" spans="1:6" ht="20.25" thickBot="1">
      <c r="B150" s="446" t="s">
        <v>192</v>
      </c>
      <c r="C150" s="393" t="s">
        <v>193</v>
      </c>
      <c r="D150" s="447" t="s">
        <v>71</v>
      </c>
      <c r="E150" s="393" t="s">
        <v>194</v>
      </c>
      <c r="F150" s="448" t="s">
        <v>195</v>
      </c>
    </row>
    <row r="151" spans="1:6" ht="19.5">
      <c r="B151" s="449" t="s">
        <v>196</v>
      </c>
      <c r="C151" s="450">
        <f>$F$144</f>
        <v>530.83333333333326</v>
      </c>
      <c r="D151" s="451">
        <v>2</v>
      </c>
      <c r="E151" s="450"/>
      <c r="F151" s="452"/>
    </row>
    <row r="152" spans="1:6" ht="19.5">
      <c r="B152" s="394" t="s">
        <v>197</v>
      </c>
      <c r="C152" s="453">
        <f>$F$142</f>
        <v>2683.75</v>
      </c>
      <c r="D152" s="454">
        <v>57</v>
      </c>
      <c r="E152" s="453"/>
      <c r="F152" s="455"/>
    </row>
    <row r="153" spans="1:6" ht="20.25" thickBot="1">
      <c r="B153" s="456" t="s">
        <v>184</v>
      </c>
      <c r="C153" s="457">
        <f>$F$141</f>
        <v>3214.5833333333335</v>
      </c>
      <c r="D153" s="458">
        <v>59</v>
      </c>
      <c r="E153" s="459"/>
      <c r="F153" s="460"/>
    </row>
    <row r="156" spans="1:6" ht="24.75" thickBot="1">
      <c r="A156" s="164" t="s">
        <v>199</v>
      </c>
    </row>
    <row r="157" spans="1:6" ht="20.25" thickBot="1">
      <c r="B157" s="591" t="s">
        <v>191</v>
      </c>
      <c r="C157" s="592"/>
      <c r="D157" s="592"/>
      <c r="E157" s="592"/>
      <c r="F157" s="593"/>
    </row>
    <row r="158" spans="1:6" ht="20.25" thickBot="1">
      <c r="B158" s="446" t="s">
        <v>192</v>
      </c>
      <c r="C158" s="393" t="s">
        <v>193</v>
      </c>
      <c r="D158" s="447" t="s">
        <v>71</v>
      </c>
      <c r="E158" s="393" t="s">
        <v>194</v>
      </c>
      <c r="F158" s="448" t="s">
        <v>195</v>
      </c>
    </row>
    <row r="159" spans="1:6" ht="20.25" thickBot="1">
      <c r="B159" s="449" t="s">
        <v>196</v>
      </c>
      <c r="C159" s="450">
        <f>$F$144</f>
        <v>530.83333333333326</v>
      </c>
      <c r="D159" s="451">
        <v>2</v>
      </c>
      <c r="E159" s="450">
        <f>C159/D159</f>
        <v>265.41666666666663</v>
      </c>
      <c r="F159" s="452"/>
    </row>
    <row r="160" spans="1:6" ht="19.5">
      <c r="B160" s="394" t="s">
        <v>197</v>
      </c>
      <c r="C160" s="453">
        <f>$F$142</f>
        <v>2683.75</v>
      </c>
      <c r="D160" s="454">
        <v>57</v>
      </c>
      <c r="E160" s="450">
        <f>C160/D160</f>
        <v>47.083333333333336</v>
      </c>
      <c r="F160" s="455"/>
    </row>
    <row r="161" spans="1:6" ht="20.25" thickBot="1">
      <c r="B161" s="456" t="s">
        <v>184</v>
      </c>
      <c r="C161" s="457">
        <f>$F$141</f>
        <v>3214.5833333333335</v>
      </c>
      <c r="D161" s="458">
        <v>59</v>
      </c>
      <c r="E161" s="459"/>
      <c r="F161" s="460"/>
    </row>
    <row r="164" spans="1:6" ht="24.75" thickBot="1">
      <c r="A164" s="164" t="s">
        <v>200</v>
      </c>
    </row>
    <row r="165" spans="1:6" ht="20.25" thickBot="1">
      <c r="B165" s="591" t="s">
        <v>191</v>
      </c>
      <c r="C165" s="592"/>
      <c r="D165" s="592"/>
      <c r="E165" s="592"/>
      <c r="F165" s="593"/>
    </row>
    <row r="166" spans="1:6" ht="20.25" thickBot="1">
      <c r="B166" s="446" t="s">
        <v>192</v>
      </c>
      <c r="C166" s="393" t="s">
        <v>193</v>
      </c>
      <c r="D166" s="447" t="s">
        <v>71</v>
      </c>
      <c r="E166" s="393" t="s">
        <v>194</v>
      </c>
      <c r="F166" s="448" t="s">
        <v>195</v>
      </c>
    </row>
    <row r="167" spans="1:6" ht="20.25" thickBot="1">
      <c r="B167" s="449" t="s">
        <v>196</v>
      </c>
      <c r="C167" s="450">
        <f>$F$144</f>
        <v>530.83333333333326</v>
      </c>
      <c r="D167" s="451">
        <v>2</v>
      </c>
      <c r="E167" s="450">
        <f>C167/D167</f>
        <v>265.41666666666663</v>
      </c>
      <c r="F167" s="452">
        <f>E167/E168</f>
        <v>5.6371681415929196</v>
      </c>
    </row>
    <row r="168" spans="1:6" ht="19.5">
      <c r="B168" s="394" t="s">
        <v>197</v>
      </c>
      <c r="C168" s="453">
        <f>$F$142</f>
        <v>2683.75</v>
      </c>
      <c r="D168" s="454">
        <v>57</v>
      </c>
      <c r="E168" s="450">
        <f>C168/D168</f>
        <v>47.083333333333336</v>
      </c>
      <c r="F168" s="455"/>
    </row>
    <row r="169" spans="1:6" ht="20.25" thickBot="1">
      <c r="B169" s="456" t="s">
        <v>184</v>
      </c>
      <c r="C169" s="457">
        <f>$F$141</f>
        <v>3214.5833333333335</v>
      </c>
      <c r="D169" s="458">
        <v>59</v>
      </c>
      <c r="E169" s="459"/>
      <c r="F169" s="460"/>
    </row>
    <row r="172" spans="1:6" ht="24.75" thickBot="1">
      <c r="A172" s="164" t="s">
        <v>202</v>
      </c>
    </row>
    <row r="173" spans="1:6" ht="20.25" thickBot="1">
      <c r="B173" s="591" t="s">
        <v>191</v>
      </c>
      <c r="C173" s="592"/>
      <c r="D173" s="592"/>
      <c r="E173" s="592"/>
      <c r="F173" s="593"/>
    </row>
    <row r="174" spans="1:6" ht="20.25" thickBot="1">
      <c r="B174" s="446" t="s">
        <v>192</v>
      </c>
      <c r="C174" s="393" t="s">
        <v>193</v>
      </c>
      <c r="D174" s="447" t="s">
        <v>71</v>
      </c>
      <c r="E174" s="393" t="s">
        <v>194</v>
      </c>
      <c r="F174" s="448" t="s">
        <v>195</v>
      </c>
    </row>
    <row r="175" spans="1:6" ht="20.25" thickBot="1">
      <c r="B175" s="449" t="s">
        <v>196</v>
      </c>
      <c r="C175" s="450">
        <f>$F$144</f>
        <v>530.83333333333326</v>
      </c>
      <c r="D175" s="451">
        <v>2</v>
      </c>
      <c r="E175" s="450">
        <f>C175/D175</f>
        <v>265.41666666666663</v>
      </c>
      <c r="F175" s="452">
        <f>E175/E176</f>
        <v>5.6371681415929196</v>
      </c>
    </row>
    <row r="176" spans="1:6" ht="19.5">
      <c r="B176" s="394" t="s">
        <v>197</v>
      </c>
      <c r="C176" s="453">
        <f>$F$142</f>
        <v>2683.75</v>
      </c>
      <c r="D176" s="454">
        <v>57</v>
      </c>
      <c r="E176" s="450">
        <f>C176/D176</f>
        <v>47.083333333333336</v>
      </c>
      <c r="F176" s="455"/>
    </row>
    <row r="177" spans="1:6" ht="20.25" thickBot="1">
      <c r="B177" s="456" t="s">
        <v>184</v>
      </c>
      <c r="C177" s="457">
        <f>$F$141</f>
        <v>3214.5833333333335</v>
      </c>
      <c r="D177" s="458">
        <v>59</v>
      </c>
      <c r="E177" s="459"/>
      <c r="F177" s="460"/>
    </row>
    <row r="178" spans="1:6" ht="20.25" thickBot="1">
      <c r="B178" s="446" t="s">
        <v>201</v>
      </c>
      <c r="C178" s="461">
        <f>_xlfn.F.DIST.RT(F175,D175,D176)</f>
        <v>5.8357275712924966E-3</v>
      </c>
    </row>
    <row r="181" spans="1:6" ht="24.75" thickBot="1">
      <c r="A181" s="164" t="s">
        <v>203</v>
      </c>
    </row>
    <row r="182" spans="1:6" ht="20.25" thickBot="1">
      <c r="B182" s="591" t="s">
        <v>191</v>
      </c>
      <c r="C182" s="592"/>
      <c r="D182" s="592"/>
      <c r="E182" s="592"/>
      <c r="F182" s="593"/>
    </row>
    <row r="183" spans="1:6" ht="20.25" thickBot="1">
      <c r="B183" s="446" t="s">
        <v>192</v>
      </c>
      <c r="C183" s="393" t="s">
        <v>193</v>
      </c>
      <c r="D183" s="447" t="s">
        <v>71</v>
      </c>
      <c r="E183" s="393" t="s">
        <v>194</v>
      </c>
      <c r="F183" s="448" t="s">
        <v>195</v>
      </c>
    </row>
    <row r="184" spans="1:6" ht="20.25" thickBot="1">
      <c r="B184" s="449" t="s">
        <v>196</v>
      </c>
      <c r="C184" s="450">
        <f>$F$144</f>
        <v>530.83333333333326</v>
      </c>
      <c r="D184" s="451">
        <v>2</v>
      </c>
      <c r="E184" s="450">
        <f>C184/D184</f>
        <v>265.41666666666663</v>
      </c>
      <c r="F184" s="452">
        <f>E184/E185</f>
        <v>5.6371681415929196</v>
      </c>
    </row>
    <row r="185" spans="1:6" ht="19.5">
      <c r="B185" s="394" t="s">
        <v>197</v>
      </c>
      <c r="C185" s="453">
        <f>$F$142</f>
        <v>2683.75</v>
      </c>
      <c r="D185" s="454">
        <v>57</v>
      </c>
      <c r="E185" s="450">
        <f>C185/D185</f>
        <v>47.083333333333336</v>
      </c>
      <c r="F185" s="455"/>
    </row>
    <row r="186" spans="1:6" ht="20.25" thickBot="1">
      <c r="B186" s="456" t="s">
        <v>184</v>
      </c>
      <c r="C186" s="457">
        <f>$F$141</f>
        <v>3214.5833333333335</v>
      </c>
      <c r="D186" s="458">
        <v>59</v>
      </c>
      <c r="E186" s="459"/>
      <c r="F186" s="460"/>
    </row>
    <row r="187" spans="1:6" ht="20.25" thickBot="1">
      <c r="B187" s="446" t="s">
        <v>201</v>
      </c>
      <c r="C187" s="462">
        <f>_xlfn.F.DIST.RT(F184,D184,D185)</f>
        <v>5.8357275712924966E-3</v>
      </c>
    </row>
    <row r="190" spans="1:6" ht="24.75" thickBot="1">
      <c r="A190" s="164" t="s">
        <v>204</v>
      </c>
    </row>
    <row r="191" spans="1:6" ht="20.25" thickBot="1">
      <c r="B191" s="591" t="s">
        <v>191</v>
      </c>
      <c r="C191" s="592"/>
      <c r="D191" s="592"/>
      <c r="E191" s="592"/>
      <c r="F191" s="593"/>
    </row>
    <row r="192" spans="1:6" ht="20.25" thickBot="1">
      <c r="B192" s="446" t="s">
        <v>192</v>
      </c>
      <c r="C192" s="393" t="s">
        <v>193</v>
      </c>
      <c r="D192" s="447" t="s">
        <v>71</v>
      </c>
      <c r="E192" s="393" t="s">
        <v>194</v>
      </c>
      <c r="F192" s="448" t="s">
        <v>195</v>
      </c>
    </row>
    <row r="193" spans="2:6" ht="20.25" thickBot="1">
      <c r="B193" s="449" t="s">
        <v>196</v>
      </c>
      <c r="C193" s="450">
        <f>$F$144</f>
        <v>530.83333333333326</v>
      </c>
      <c r="D193" s="451">
        <v>2</v>
      </c>
      <c r="E193" s="450">
        <f>C193/D193</f>
        <v>265.41666666666663</v>
      </c>
      <c r="F193" s="452">
        <f>E193/E194</f>
        <v>5.6371681415929196</v>
      </c>
    </row>
    <row r="194" spans="2:6" ht="19.5">
      <c r="B194" s="394" t="s">
        <v>197</v>
      </c>
      <c r="C194" s="453">
        <f>$F$142</f>
        <v>2683.75</v>
      </c>
      <c r="D194" s="454">
        <v>57</v>
      </c>
      <c r="E194" s="450">
        <f>C194/D194</f>
        <v>47.083333333333336</v>
      </c>
      <c r="F194" s="455"/>
    </row>
    <row r="195" spans="2:6" ht="20.25" thickBot="1">
      <c r="B195" s="456" t="s">
        <v>184</v>
      </c>
      <c r="C195" s="457">
        <f>$F$141</f>
        <v>3214.5833333333335</v>
      </c>
      <c r="D195" s="458">
        <v>59</v>
      </c>
      <c r="E195" s="459"/>
      <c r="F195" s="460"/>
    </row>
    <row r="196" spans="2:6" ht="20.25" thickBot="1">
      <c r="B196" s="446" t="s">
        <v>201</v>
      </c>
      <c r="C196" s="462">
        <f>_xlfn.F.DIST.RT(F193,D193,D194)</f>
        <v>5.8357275712924966E-3</v>
      </c>
    </row>
    <row r="197" spans="2:6" ht="20.25" thickBot="1">
      <c r="B197" s="446" t="s">
        <v>205</v>
      </c>
      <c r="C197" s="463">
        <f>C196*2</f>
        <v>1.1671455142584993E-2</v>
      </c>
    </row>
  </sheetData>
  <mergeCells count="14">
    <mergeCell ref="B182:F182"/>
    <mergeCell ref="B191:F191"/>
    <mergeCell ref="C116:E116"/>
    <mergeCell ref="F118:F137"/>
    <mergeCell ref="B149:F149"/>
    <mergeCell ref="B157:F157"/>
    <mergeCell ref="B165:F165"/>
    <mergeCell ref="B173:F173"/>
    <mergeCell ref="F87:F106"/>
    <mergeCell ref="C3:E3"/>
    <mergeCell ref="C29:E29"/>
    <mergeCell ref="C57:E57"/>
    <mergeCell ref="F59:F78"/>
    <mergeCell ref="C85:E85"/>
  </mergeCells>
  <phoneticPr fontId="1"/>
  <pageMargins left="0.7" right="0.7" top="0.75" bottom="0.75" header="0.3" footer="0.3"/>
  <ignoredErrors>
    <ignoredError sqref="C52:E53 C80:F81 C108:E109 C139:E140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FB646-FD79-42BB-ABC1-1755BF4B719D}">
  <dimension ref="A2:M25"/>
  <sheetViews>
    <sheetView workbookViewId="0"/>
  </sheetViews>
  <sheetFormatPr defaultRowHeight="18.75"/>
  <cols>
    <col min="1" max="1" width="14.375" customWidth="1"/>
    <col min="2" max="5" width="12.5" style="11" customWidth="1"/>
    <col min="6" max="6" width="8.75" style="11" customWidth="1"/>
    <col min="7" max="10" width="12.5" style="11" customWidth="1"/>
    <col min="11" max="11" width="16.375" style="11" customWidth="1"/>
    <col min="12" max="12" width="10.625" style="11" customWidth="1"/>
    <col min="13" max="13" width="10.25" style="11" customWidth="1"/>
  </cols>
  <sheetData>
    <row r="2" spans="1:13" ht="24.75" thickBot="1">
      <c r="A2" s="164" t="s">
        <v>222</v>
      </c>
    </row>
    <row r="3" spans="1:13" ht="19.5" thickBot="1">
      <c r="B3" s="408"/>
      <c r="C3" s="588" t="s">
        <v>178</v>
      </c>
      <c r="D3" s="589"/>
      <c r="E3" s="590"/>
    </row>
    <row r="4" spans="1:13" ht="19.5" thickBot="1">
      <c r="B4" s="409" t="s">
        <v>134</v>
      </c>
      <c r="C4" s="410" t="s">
        <v>179</v>
      </c>
      <c r="D4" s="410" t="s">
        <v>180</v>
      </c>
      <c r="E4" s="410" t="s">
        <v>181</v>
      </c>
      <c r="F4" s="369"/>
      <c r="G4" s="11" t="s">
        <v>206</v>
      </c>
    </row>
    <row r="5" spans="1:13">
      <c r="B5" s="411">
        <v>1</v>
      </c>
      <c r="C5" s="412">
        <v>75</v>
      </c>
      <c r="D5" s="412">
        <v>80</v>
      </c>
      <c r="E5" s="412">
        <v>80</v>
      </c>
    </row>
    <row r="6" spans="1:13" ht="19.5" thickBot="1">
      <c r="B6" s="413">
        <v>2</v>
      </c>
      <c r="C6" s="414">
        <v>70</v>
      </c>
      <c r="D6" s="414">
        <v>75</v>
      </c>
      <c r="E6" s="414">
        <v>70</v>
      </c>
      <c r="G6" s="11" t="s">
        <v>207</v>
      </c>
    </row>
    <row r="7" spans="1:13">
      <c r="B7" s="413">
        <v>3</v>
      </c>
      <c r="C7" s="414">
        <v>80</v>
      </c>
      <c r="D7" s="414">
        <v>80</v>
      </c>
      <c r="E7" s="414">
        <v>75</v>
      </c>
      <c r="G7" s="464" t="s">
        <v>208</v>
      </c>
      <c r="H7" s="464" t="s">
        <v>209</v>
      </c>
      <c r="I7" s="464" t="s">
        <v>210</v>
      </c>
      <c r="J7" s="464" t="s">
        <v>144</v>
      </c>
      <c r="K7" s="464" t="s">
        <v>101</v>
      </c>
    </row>
    <row r="8" spans="1:13">
      <c r="B8" s="413">
        <v>4</v>
      </c>
      <c r="C8" s="414">
        <v>85</v>
      </c>
      <c r="D8" s="414">
        <v>70</v>
      </c>
      <c r="E8" s="414">
        <v>90</v>
      </c>
      <c r="G8" s="369" t="s">
        <v>211</v>
      </c>
      <c r="H8" s="369">
        <v>20</v>
      </c>
      <c r="I8" s="369">
        <v>1590</v>
      </c>
      <c r="J8" s="465">
        <v>79.5</v>
      </c>
      <c r="K8" s="466">
        <v>31.315789473684209</v>
      </c>
    </row>
    <row r="9" spans="1:13">
      <c r="B9" s="413">
        <v>5</v>
      </c>
      <c r="C9" s="414">
        <v>90</v>
      </c>
      <c r="D9" s="414">
        <v>85</v>
      </c>
      <c r="E9" s="414">
        <v>95</v>
      </c>
      <c r="G9" s="369" t="s">
        <v>212</v>
      </c>
      <c r="H9" s="369">
        <v>20</v>
      </c>
      <c r="I9" s="369">
        <v>1610</v>
      </c>
      <c r="J9" s="465">
        <v>80.5</v>
      </c>
      <c r="K9" s="466">
        <v>57.631578947368418</v>
      </c>
    </row>
    <row r="10" spans="1:13" ht="19.5" thickBot="1">
      <c r="B10" s="413">
        <v>6</v>
      </c>
      <c r="C10" s="414">
        <v>75</v>
      </c>
      <c r="D10" s="414">
        <v>80</v>
      </c>
      <c r="E10" s="414">
        <v>85</v>
      </c>
      <c r="G10" s="467" t="s">
        <v>213</v>
      </c>
      <c r="H10" s="467">
        <v>20</v>
      </c>
      <c r="I10" s="467">
        <v>1725</v>
      </c>
      <c r="J10" s="468">
        <v>86.25</v>
      </c>
      <c r="K10" s="469">
        <v>52.30263157894737</v>
      </c>
    </row>
    <row r="11" spans="1:13">
      <c r="B11" s="413">
        <v>7</v>
      </c>
      <c r="C11" s="414">
        <v>85</v>
      </c>
      <c r="D11" s="414">
        <v>70</v>
      </c>
      <c r="E11" s="414">
        <v>95</v>
      </c>
    </row>
    <row r="12" spans="1:13">
      <c r="B12" s="413">
        <v>8</v>
      </c>
      <c r="C12" s="414">
        <v>80</v>
      </c>
      <c r="D12" s="414">
        <v>90</v>
      </c>
      <c r="E12" s="414">
        <v>90</v>
      </c>
    </row>
    <row r="13" spans="1:13" ht="19.5" thickBot="1">
      <c r="B13" s="413">
        <v>9</v>
      </c>
      <c r="C13" s="414">
        <v>80</v>
      </c>
      <c r="D13" s="414">
        <v>95</v>
      </c>
      <c r="E13" s="414">
        <v>85</v>
      </c>
      <c r="G13" s="11" t="s">
        <v>214</v>
      </c>
    </row>
    <row r="14" spans="1:13">
      <c r="B14" s="413">
        <v>10</v>
      </c>
      <c r="C14" s="414">
        <v>75</v>
      </c>
      <c r="D14" s="414">
        <v>80</v>
      </c>
      <c r="E14" s="414">
        <v>90</v>
      </c>
      <c r="G14" s="464" t="s">
        <v>215</v>
      </c>
      <c r="H14" s="464" t="s">
        <v>216</v>
      </c>
      <c r="I14" s="464" t="s">
        <v>131</v>
      </c>
      <c r="J14" s="464" t="s">
        <v>101</v>
      </c>
      <c r="K14" s="464" t="s">
        <v>217</v>
      </c>
      <c r="L14" s="464" t="s">
        <v>218</v>
      </c>
      <c r="M14" s="464" t="s">
        <v>219</v>
      </c>
    </row>
    <row r="15" spans="1:13">
      <c r="B15" s="413">
        <v>11</v>
      </c>
      <c r="C15" s="414">
        <v>80</v>
      </c>
      <c r="D15" s="414">
        <v>90</v>
      </c>
      <c r="E15" s="414">
        <v>95</v>
      </c>
      <c r="G15" s="11" t="s">
        <v>220</v>
      </c>
      <c r="H15" s="470">
        <v>530.83333333333348</v>
      </c>
      <c r="I15" s="476">
        <v>2</v>
      </c>
      <c r="J15" s="470">
        <v>265.41666666666674</v>
      </c>
      <c r="K15" s="479">
        <v>5.6371681415929213</v>
      </c>
      <c r="L15" s="480">
        <v>5.8357275712924966E-3</v>
      </c>
      <c r="M15" s="478">
        <v>3.158842719260647</v>
      </c>
    </row>
    <row r="16" spans="1:13">
      <c r="B16" s="413">
        <v>12</v>
      </c>
      <c r="C16" s="414">
        <v>75</v>
      </c>
      <c r="D16" s="414">
        <v>80</v>
      </c>
      <c r="E16" s="414">
        <v>85</v>
      </c>
      <c r="G16" s="11" t="s">
        <v>221</v>
      </c>
      <c r="H16" s="470">
        <v>2683.75</v>
      </c>
      <c r="I16" s="476">
        <v>57</v>
      </c>
      <c r="J16" s="470">
        <v>47.083333333333336</v>
      </c>
      <c r="K16" s="470"/>
      <c r="L16" s="470"/>
      <c r="M16" s="470"/>
    </row>
    <row r="17" spans="2:13">
      <c r="B17" s="413">
        <v>13</v>
      </c>
      <c r="C17" s="414">
        <v>70</v>
      </c>
      <c r="D17" s="414">
        <v>75</v>
      </c>
      <c r="E17" s="414">
        <v>95</v>
      </c>
      <c r="H17" s="470"/>
      <c r="I17" s="476"/>
      <c r="J17" s="368"/>
      <c r="K17" s="368"/>
      <c r="L17" s="368"/>
      <c r="M17" s="368"/>
    </row>
    <row r="18" spans="2:13" ht="19.5" thickBot="1">
      <c r="B18" s="413">
        <v>14</v>
      </c>
      <c r="C18" s="414">
        <v>85</v>
      </c>
      <c r="D18" s="414">
        <v>90</v>
      </c>
      <c r="E18" s="414">
        <v>90</v>
      </c>
      <c r="G18" s="471" t="s">
        <v>210</v>
      </c>
      <c r="H18" s="472">
        <v>3214.5833333333335</v>
      </c>
      <c r="I18" s="477">
        <v>59</v>
      </c>
      <c r="J18" s="473"/>
      <c r="K18" s="473"/>
      <c r="L18" s="473"/>
      <c r="M18" s="473"/>
    </row>
    <row r="19" spans="2:13">
      <c r="B19" s="413">
        <v>15</v>
      </c>
      <c r="C19" s="414">
        <v>80</v>
      </c>
      <c r="D19" s="414">
        <v>75</v>
      </c>
      <c r="E19" s="414">
        <v>85</v>
      </c>
    </row>
    <row r="20" spans="2:13">
      <c r="B20" s="413">
        <v>16</v>
      </c>
      <c r="C20" s="414">
        <v>75</v>
      </c>
      <c r="D20" s="414">
        <v>85</v>
      </c>
      <c r="E20" s="414">
        <v>80</v>
      </c>
    </row>
    <row r="21" spans="2:13">
      <c r="B21" s="413">
        <v>17</v>
      </c>
      <c r="C21" s="414">
        <v>80</v>
      </c>
      <c r="D21" s="414">
        <v>80</v>
      </c>
      <c r="E21" s="414">
        <v>90</v>
      </c>
    </row>
    <row r="22" spans="2:13">
      <c r="B22" s="413">
        <v>18</v>
      </c>
      <c r="C22" s="414">
        <v>80</v>
      </c>
      <c r="D22" s="414">
        <v>65</v>
      </c>
      <c r="E22" s="414">
        <v>90</v>
      </c>
    </row>
    <row r="23" spans="2:13">
      <c r="B23" s="413">
        <v>19</v>
      </c>
      <c r="C23" s="414">
        <v>90</v>
      </c>
      <c r="D23" s="414">
        <v>85</v>
      </c>
      <c r="E23" s="414">
        <v>75</v>
      </c>
    </row>
    <row r="24" spans="2:13" ht="19.5" thickBot="1">
      <c r="B24" s="415">
        <v>20</v>
      </c>
      <c r="C24" s="416">
        <v>80</v>
      </c>
      <c r="D24" s="416">
        <v>80</v>
      </c>
      <c r="E24" s="416">
        <v>85</v>
      </c>
    </row>
    <row r="25" spans="2:13" ht="19.5" thickBot="1">
      <c r="B25" s="474" t="s">
        <v>3</v>
      </c>
      <c r="C25" s="475">
        <v>20</v>
      </c>
      <c r="D25" s="475">
        <v>20</v>
      </c>
      <c r="E25" s="475">
        <v>20</v>
      </c>
    </row>
  </sheetData>
  <mergeCells count="1">
    <mergeCell ref="C3:E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DE32C-B4CD-4C16-BDEE-8E60D023D48C}">
  <dimension ref="A1:C86"/>
  <sheetViews>
    <sheetView workbookViewId="0"/>
  </sheetViews>
  <sheetFormatPr defaultRowHeight="18.75"/>
  <sheetData>
    <row r="1" spans="1:3" ht="19.5" thickBot="1">
      <c r="A1" s="8" t="s">
        <v>98</v>
      </c>
    </row>
    <row r="2" spans="1:3">
      <c r="B2" s="35" t="s">
        <v>38</v>
      </c>
      <c r="C2" s="35" t="s">
        <v>41</v>
      </c>
    </row>
    <row r="3" spans="1:3" ht="19.5" thickBot="1">
      <c r="B3" s="36">
        <v>0</v>
      </c>
      <c r="C3" s="36">
        <v>1</v>
      </c>
    </row>
    <row r="4" spans="1:3">
      <c r="B4" s="40"/>
      <c r="C4" s="40" t="s">
        <v>47</v>
      </c>
    </row>
    <row r="5" spans="1:3" ht="19.5" thickBot="1">
      <c r="B5" s="36" t="s">
        <v>48</v>
      </c>
      <c r="C5" s="36" t="s">
        <v>49</v>
      </c>
    </row>
    <row r="6" spans="1:3">
      <c r="B6" s="37">
        <v>-4</v>
      </c>
      <c r="C6" s="41">
        <f>_xlfn.NORM.DIST(B6,$B$3,$C$3,0)</f>
        <v>1.3383022576488537E-4</v>
      </c>
    </row>
    <row r="7" spans="1:3">
      <c r="B7" s="38">
        <v>-3.9</v>
      </c>
      <c r="C7" s="42">
        <f t="shared" ref="C7:C70" si="0">_xlfn.NORM.DIST(B7,$B$3,$C$3,0)</f>
        <v>1.9865547139277272E-4</v>
      </c>
    </row>
    <row r="8" spans="1:3">
      <c r="B8" s="38">
        <v>-3.8</v>
      </c>
      <c r="C8" s="42">
        <f t="shared" si="0"/>
        <v>2.9194692579146027E-4</v>
      </c>
    </row>
    <row r="9" spans="1:3">
      <c r="B9" s="38">
        <v>-3.7</v>
      </c>
      <c r="C9" s="42">
        <f t="shared" si="0"/>
        <v>4.2478027055075143E-4</v>
      </c>
    </row>
    <row r="10" spans="1:3">
      <c r="B10" s="38">
        <v>-3.6</v>
      </c>
      <c r="C10" s="42">
        <f t="shared" si="0"/>
        <v>6.119019301137719E-4</v>
      </c>
    </row>
    <row r="11" spans="1:3">
      <c r="B11" s="38">
        <v>-3.5</v>
      </c>
      <c r="C11" s="42">
        <f t="shared" si="0"/>
        <v>8.7268269504576015E-4</v>
      </c>
    </row>
    <row r="12" spans="1:3">
      <c r="B12" s="38">
        <v>-3.4</v>
      </c>
      <c r="C12" s="42">
        <f t="shared" si="0"/>
        <v>1.2322191684730199E-3</v>
      </c>
    </row>
    <row r="13" spans="1:3">
      <c r="B13" s="38">
        <v>-3.3</v>
      </c>
      <c r="C13" s="42">
        <f t="shared" si="0"/>
        <v>1.7225689390536812E-3</v>
      </c>
    </row>
    <row r="14" spans="1:3">
      <c r="B14" s="38">
        <v>-3.2</v>
      </c>
      <c r="C14" s="42">
        <f t="shared" si="0"/>
        <v>2.3840882014648404E-3</v>
      </c>
    </row>
    <row r="15" spans="1:3">
      <c r="B15" s="38">
        <v>-3.1</v>
      </c>
      <c r="C15" s="42">
        <f t="shared" si="0"/>
        <v>3.2668190561999182E-3</v>
      </c>
    </row>
    <row r="16" spans="1:3">
      <c r="B16" s="38">
        <v>-3</v>
      </c>
      <c r="C16" s="42">
        <f t="shared" si="0"/>
        <v>4.4318484119380075E-3</v>
      </c>
    </row>
    <row r="17" spans="2:3">
      <c r="B17" s="38">
        <v>-2.9</v>
      </c>
      <c r="C17" s="42">
        <f t="shared" si="0"/>
        <v>5.9525324197758538E-3</v>
      </c>
    </row>
    <row r="18" spans="2:3">
      <c r="B18" s="38">
        <v>-2.8</v>
      </c>
      <c r="C18" s="42">
        <f t="shared" si="0"/>
        <v>7.9154515829799686E-3</v>
      </c>
    </row>
    <row r="19" spans="2:3">
      <c r="B19" s="38">
        <v>-2.7</v>
      </c>
      <c r="C19" s="42">
        <f t="shared" si="0"/>
        <v>1.0420934814422592E-2</v>
      </c>
    </row>
    <row r="20" spans="2:3">
      <c r="B20" s="38">
        <v>-2.6</v>
      </c>
      <c r="C20" s="42">
        <f t="shared" si="0"/>
        <v>1.3582969233685613E-2</v>
      </c>
    </row>
    <row r="21" spans="2:3">
      <c r="B21" s="38">
        <v>-2.5</v>
      </c>
      <c r="C21" s="42">
        <f t="shared" si="0"/>
        <v>1.752830049356854E-2</v>
      </c>
    </row>
    <row r="22" spans="2:3">
      <c r="B22" s="38">
        <v>-2.4</v>
      </c>
      <c r="C22" s="42">
        <f t="shared" si="0"/>
        <v>2.2394530294842899E-2</v>
      </c>
    </row>
    <row r="23" spans="2:3">
      <c r="B23" s="38">
        <v>-2.2999999999999998</v>
      </c>
      <c r="C23" s="42">
        <f t="shared" si="0"/>
        <v>2.8327037741601186E-2</v>
      </c>
    </row>
    <row r="24" spans="2:3">
      <c r="B24" s="38">
        <v>-2.2000000000000002</v>
      </c>
      <c r="C24" s="42">
        <f t="shared" si="0"/>
        <v>3.5474592846231424E-2</v>
      </c>
    </row>
    <row r="25" spans="2:3">
      <c r="B25" s="38">
        <v>-2.1</v>
      </c>
      <c r="C25" s="42">
        <f t="shared" si="0"/>
        <v>4.3983595980427191E-2</v>
      </c>
    </row>
    <row r="26" spans="2:3">
      <c r="B26" s="38">
        <v>-2</v>
      </c>
      <c r="C26" s="42">
        <f t="shared" si="0"/>
        <v>5.3990966513188063E-2</v>
      </c>
    </row>
    <row r="27" spans="2:3">
      <c r="B27" s="38">
        <v>-1.9</v>
      </c>
      <c r="C27" s="42">
        <f t="shared" si="0"/>
        <v>6.5615814774676595E-2</v>
      </c>
    </row>
    <row r="28" spans="2:3">
      <c r="B28" s="38">
        <v>-1.8</v>
      </c>
      <c r="C28" s="42">
        <f t="shared" si="0"/>
        <v>7.8950158300894149E-2</v>
      </c>
    </row>
    <row r="29" spans="2:3">
      <c r="B29" s="38">
        <v>-1.7</v>
      </c>
      <c r="C29" s="42">
        <f t="shared" si="0"/>
        <v>9.4049077376886947E-2</v>
      </c>
    </row>
    <row r="30" spans="2:3">
      <c r="B30" s="38">
        <v>-1.6</v>
      </c>
      <c r="C30" s="42">
        <f t="shared" si="0"/>
        <v>0.11092083467945554</v>
      </c>
    </row>
    <row r="31" spans="2:3">
      <c r="B31" s="38">
        <v>-1.5</v>
      </c>
      <c r="C31" s="42">
        <f t="shared" si="0"/>
        <v>0.12951759566589174</v>
      </c>
    </row>
    <row r="32" spans="2:3">
      <c r="B32" s="38">
        <v>-1.4</v>
      </c>
      <c r="C32" s="42">
        <f t="shared" si="0"/>
        <v>0.14972746563574488</v>
      </c>
    </row>
    <row r="33" spans="2:3">
      <c r="B33" s="38">
        <v>-1.3</v>
      </c>
      <c r="C33" s="42">
        <f t="shared" si="0"/>
        <v>0.17136859204780736</v>
      </c>
    </row>
    <row r="34" spans="2:3">
      <c r="B34" s="38">
        <v>-1.2</v>
      </c>
      <c r="C34" s="42">
        <f t="shared" si="0"/>
        <v>0.19418605498321295</v>
      </c>
    </row>
    <row r="35" spans="2:3">
      <c r="B35" s="38">
        <v>-1.1000000000000001</v>
      </c>
      <c r="C35" s="42">
        <f t="shared" si="0"/>
        <v>0.21785217703255053</v>
      </c>
    </row>
    <row r="36" spans="2:3">
      <c r="B36" s="38">
        <v>-1</v>
      </c>
      <c r="C36" s="42">
        <f t="shared" si="0"/>
        <v>0.24197072451914337</v>
      </c>
    </row>
    <row r="37" spans="2:3">
      <c r="B37" s="38">
        <v>-0.9</v>
      </c>
      <c r="C37" s="42">
        <f t="shared" si="0"/>
        <v>0.26608524989875482</v>
      </c>
    </row>
    <row r="38" spans="2:3">
      <c r="B38" s="38">
        <v>-0.8</v>
      </c>
      <c r="C38" s="42">
        <f t="shared" si="0"/>
        <v>0.28969155276148273</v>
      </c>
    </row>
    <row r="39" spans="2:3">
      <c r="B39" s="38">
        <v>-0.7</v>
      </c>
      <c r="C39" s="42">
        <f t="shared" si="0"/>
        <v>0.31225393336676127</v>
      </c>
    </row>
    <row r="40" spans="2:3">
      <c r="B40" s="38">
        <v>-0.6</v>
      </c>
      <c r="C40" s="42">
        <f t="shared" si="0"/>
        <v>0.33322460289179967</v>
      </c>
    </row>
    <row r="41" spans="2:3">
      <c r="B41" s="38">
        <v>-0.5</v>
      </c>
      <c r="C41" s="42">
        <f t="shared" si="0"/>
        <v>0.35206532676429952</v>
      </c>
    </row>
    <row r="42" spans="2:3">
      <c r="B42" s="38">
        <v>-0.4</v>
      </c>
      <c r="C42" s="42">
        <f t="shared" si="0"/>
        <v>0.36827014030332333</v>
      </c>
    </row>
    <row r="43" spans="2:3">
      <c r="B43" s="38">
        <v>-0.3</v>
      </c>
      <c r="C43" s="42">
        <f t="shared" si="0"/>
        <v>0.38138781546052414</v>
      </c>
    </row>
    <row r="44" spans="2:3">
      <c r="B44" s="38">
        <v>-0.2</v>
      </c>
      <c r="C44" s="42">
        <f t="shared" si="0"/>
        <v>0.39104269397545588</v>
      </c>
    </row>
    <row r="45" spans="2:3">
      <c r="B45" s="38">
        <v>-0.1</v>
      </c>
      <c r="C45" s="42">
        <f t="shared" si="0"/>
        <v>0.39695254747701181</v>
      </c>
    </row>
    <row r="46" spans="2:3">
      <c r="B46" s="38">
        <v>0</v>
      </c>
      <c r="C46" s="42">
        <f t="shared" si="0"/>
        <v>0.3989422804014327</v>
      </c>
    </row>
    <row r="47" spans="2:3">
      <c r="B47" s="38">
        <v>9.9999999999999603E-2</v>
      </c>
      <c r="C47" s="42">
        <f t="shared" si="0"/>
        <v>0.39695254747701181</v>
      </c>
    </row>
    <row r="48" spans="2:3">
      <c r="B48" s="38">
        <v>0.2</v>
      </c>
      <c r="C48" s="42">
        <f t="shared" si="0"/>
        <v>0.39104269397545588</v>
      </c>
    </row>
    <row r="49" spans="2:3">
      <c r="B49" s="38">
        <v>0.3</v>
      </c>
      <c r="C49" s="42">
        <f t="shared" si="0"/>
        <v>0.38138781546052414</v>
      </c>
    </row>
    <row r="50" spans="2:3">
      <c r="B50" s="38">
        <v>0.4</v>
      </c>
      <c r="C50" s="42">
        <f t="shared" si="0"/>
        <v>0.36827014030332333</v>
      </c>
    </row>
    <row r="51" spans="2:3">
      <c r="B51" s="38">
        <v>0.5</v>
      </c>
      <c r="C51" s="42">
        <f t="shared" si="0"/>
        <v>0.35206532676429952</v>
      </c>
    </row>
    <row r="52" spans="2:3">
      <c r="B52" s="38">
        <v>0.6</v>
      </c>
      <c r="C52" s="42">
        <f t="shared" si="0"/>
        <v>0.33322460289179967</v>
      </c>
    </row>
    <row r="53" spans="2:3">
      <c r="B53" s="38">
        <v>0.7</v>
      </c>
      <c r="C53" s="42">
        <f t="shared" si="0"/>
        <v>0.31225393336676127</v>
      </c>
    </row>
    <row r="54" spans="2:3">
      <c r="B54" s="38">
        <v>0.8</v>
      </c>
      <c r="C54" s="42">
        <f t="shared" si="0"/>
        <v>0.28969155276148273</v>
      </c>
    </row>
    <row r="55" spans="2:3">
      <c r="B55" s="38">
        <v>0.9</v>
      </c>
      <c r="C55" s="42">
        <f t="shared" si="0"/>
        <v>0.26608524989875482</v>
      </c>
    </row>
    <row r="56" spans="2:3">
      <c r="B56" s="38">
        <v>1</v>
      </c>
      <c r="C56" s="42">
        <f t="shared" si="0"/>
        <v>0.24197072451914337</v>
      </c>
    </row>
    <row r="57" spans="2:3">
      <c r="B57" s="38">
        <v>1.1000000000000001</v>
      </c>
      <c r="C57" s="42">
        <f t="shared" si="0"/>
        <v>0.21785217703255053</v>
      </c>
    </row>
    <row r="58" spans="2:3">
      <c r="B58" s="38">
        <v>1.2</v>
      </c>
      <c r="C58" s="42">
        <f t="shared" si="0"/>
        <v>0.19418605498321295</v>
      </c>
    </row>
    <row r="59" spans="2:3">
      <c r="B59" s="38">
        <v>1.3</v>
      </c>
      <c r="C59" s="42">
        <f t="shared" si="0"/>
        <v>0.17136859204780736</v>
      </c>
    </row>
    <row r="60" spans="2:3">
      <c r="B60" s="38">
        <v>1.4</v>
      </c>
      <c r="C60" s="42">
        <f t="shared" si="0"/>
        <v>0.14972746563574488</v>
      </c>
    </row>
    <row r="61" spans="2:3">
      <c r="B61" s="38">
        <v>1.50000000000001</v>
      </c>
      <c r="C61" s="42">
        <f t="shared" si="0"/>
        <v>0.1295175956658898</v>
      </c>
    </row>
    <row r="62" spans="2:3">
      <c r="B62" s="38">
        <v>1.6</v>
      </c>
      <c r="C62" s="42">
        <f t="shared" si="0"/>
        <v>0.11092083467945554</v>
      </c>
    </row>
    <row r="63" spans="2:3">
      <c r="B63" s="38">
        <v>1.7</v>
      </c>
      <c r="C63" s="42">
        <f t="shared" si="0"/>
        <v>9.4049077376886947E-2</v>
      </c>
    </row>
    <row r="64" spans="2:3">
      <c r="B64" s="38">
        <v>1.80000000000001</v>
      </c>
      <c r="C64" s="42">
        <f t="shared" si="0"/>
        <v>7.8950158300892734E-2</v>
      </c>
    </row>
    <row r="65" spans="2:3">
      <c r="B65" s="38">
        <v>1.9000000000000099</v>
      </c>
      <c r="C65" s="42">
        <f t="shared" si="0"/>
        <v>6.561581477467536E-2</v>
      </c>
    </row>
    <row r="66" spans="2:3">
      <c r="B66" s="38">
        <v>2.0000000000000102</v>
      </c>
      <c r="C66" s="42">
        <f t="shared" si="0"/>
        <v>5.3990966513186953E-2</v>
      </c>
    </row>
    <row r="67" spans="2:3">
      <c r="B67" s="38">
        <v>2.1</v>
      </c>
      <c r="C67" s="42">
        <f t="shared" si="0"/>
        <v>4.3983595980427191E-2</v>
      </c>
    </row>
    <row r="68" spans="2:3">
      <c r="B68" s="38">
        <v>2.2000000000000099</v>
      </c>
      <c r="C68" s="42">
        <f t="shared" si="0"/>
        <v>3.5474592846230668E-2</v>
      </c>
    </row>
    <row r="69" spans="2:3">
      <c r="B69" s="38">
        <v>2.30000000000001</v>
      </c>
      <c r="C69" s="42">
        <f t="shared" si="0"/>
        <v>2.8327037741600516E-2</v>
      </c>
    </row>
    <row r="70" spans="2:3">
      <c r="B70" s="38">
        <v>2.4000000000000101</v>
      </c>
      <c r="C70" s="42">
        <f t="shared" si="0"/>
        <v>2.2394530294842355E-2</v>
      </c>
    </row>
    <row r="71" spans="2:3">
      <c r="B71" s="38">
        <v>2.5000000000000102</v>
      </c>
      <c r="C71" s="42">
        <f t="shared" ref="C71:C86" si="1">_xlfn.NORM.DIST(B71,$B$3,$C$3,0)</f>
        <v>1.7528300493568086E-2</v>
      </c>
    </row>
    <row r="72" spans="2:3">
      <c r="B72" s="38">
        <v>2.6000000000000099</v>
      </c>
      <c r="C72" s="42">
        <f t="shared" si="1"/>
        <v>1.3582969233685271E-2</v>
      </c>
    </row>
    <row r="73" spans="2:3">
      <c r="B73" s="38">
        <v>2.7000000000000099</v>
      </c>
      <c r="C73" s="42">
        <f t="shared" si="1"/>
        <v>1.0420934814422318E-2</v>
      </c>
    </row>
    <row r="74" spans="2:3">
      <c r="B74" s="38">
        <v>2.80000000000001</v>
      </c>
      <c r="C74" s="42">
        <f t="shared" si="1"/>
        <v>7.915451582979743E-3</v>
      </c>
    </row>
    <row r="75" spans="2:3">
      <c r="B75" s="38">
        <v>2.9000000000000101</v>
      </c>
      <c r="C75" s="42">
        <f t="shared" si="1"/>
        <v>5.9525324197756795E-3</v>
      </c>
    </row>
    <row r="76" spans="2:3">
      <c r="B76" s="38">
        <v>3.0000000000000102</v>
      </c>
      <c r="C76" s="42">
        <f t="shared" si="1"/>
        <v>4.431848411937874E-3</v>
      </c>
    </row>
    <row r="77" spans="2:3">
      <c r="B77" s="38">
        <v>3.1000000000000099</v>
      </c>
      <c r="C77" s="42">
        <f t="shared" si="1"/>
        <v>3.2668190561998202E-3</v>
      </c>
    </row>
    <row r="78" spans="2:3">
      <c r="B78" s="38">
        <v>3.2000000000000099</v>
      </c>
      <c r="C78" s="42">
        <f t="shared" si="1"/>
        <v>2.3840882014647662E-3</v>
      </c>
    </row>
    <row r="79" spans="2:3">
      <c r="B79" s="38">
        <v>3.30000000000001</v>
      </c>
      <c r="C79" s="42">
        <f t="shared" si="1"/>
        <v>1.7225689390536229E-3</v>
      </c>
    </row>
    <row r="80" spans="2:3">
      <c r="B80" s="38">
        <v>3.4000000000000101</v>
      </c>
      <c r="C80" s="42">
        <f t="shared" si="1"/>
        <v>1.2322191684729772E-3</v>
      </c>
    </row>
    <row r="81" spans="2:3">
      <c r="B81" s="38">
        <v>3.5000000000000102</v>
      </c>
      <c r="C81" s="42">
        <f t="shared" si="1"/>
        <v>8.7268269504572915E-4</v>
      </c>
    </row>
    <row r="82" spans="2:3">
      <c r="B82" s="38">
        <v>3.6000000000000099</v>
      </c>
      <c r="C82" s="42">
        <f t="shared" si="1"/>
        <v>6.1190193011375076E-4</v>
      </c>
    </row>
    <row r="83" spans="2:3">
      <c r="B83" s="38">
        <v>3.7000000000000099</v>
      </c>
      <c r="C83" s="42">
        <f t="shared" si="1"/>
        <v>4.2478027055073593E-4</v>
      </c>
    </row>
    <row r="84" spans="2:3">
      <c r="B84" s="38">
        <v>3.80000000000001</v>
      </c>
      <c r="C84" s="42">
        <f t="shared" si="1"/>
        <v>2.919469257914491E-4</v>
      </c>
    </row>
    <row r="85" spans="2:3">
      <c r="B85" s="38">
        <v>3.9000000000000101</v>
      </c>
      <c r="C85" s="42">
        <f t="shared" si="1"/>
        <v>1.9865547139276475E-4</v>
      </c>
    </row>
    <row r="86" spans="2:3" ht="19.5" thickBot="1">
      <c r="B86" s="39">
        <v>4.0000000000000098</v>
      </c>
      <c r="C86" s="43">
        <f t="shared" si="1"/>
        <v>1.3383022576488014E-4</v>
      </c>
    </row>
  </sheetData>
  <phoneticPr fontId="1"/>
  <pageMargins left="0.7" right="0.7" top="0.75" bottom="0.75" header="0.3" footer="0.3"/>
  <pageSetup paperSize="9" orientation="portrait" horizontalDpi="90" verticalDpi="9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BFF53-78A0-453B-A6E0-331CECBBCDF6}">
  <dimension ref="A1:L27"/>
  <sheetViews>
    <sheetView workbookViewId="0">
      <selection sqref="A1:L1"/>
    </sheetView>
  </sheetViews>
  <sheetFormatPr defaultRowHeight="18.75"/>
  <cols>
    <col min="2" max="2" width="13.875" customWidth="1"/>
    <col min="3" max="3" width="6.25" customWidth="1"/>
    <col min="4" max="4" width="23.375" customWidth="1"/>
    <col min="5" max="5" width="8" style="5" customWidth="1"/>
    <col min="10" max="10" width="7" customWidth="1"/>
    <col min="11" max="11" width="8.75" hidden="1" customWidth="1"/>
  </cols>
  <sheetData>
    <row r="1" spans="1:12" s="289" customFormat="1" ht="46.15" customHeight="1">
      <c r="A1" s="511" t="s">
        <v>223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</row>
    <row r="3" spans="1:12" ht="19.5">
      <c r="B3" s="481" t="s">
        <v>224</v>
      </c>
      <c r="E3" s="484" t="s">
        <v>226</v>
      </c>
      <c r="F3" s="483"/>
      <c r="G3" s="483"/>
      <c r="H3" s="483"/>
      <c r="I3" s="483"/>
      <c r="J3" s="483"/>
      <c r="K3" s="483"/>
    </row>
    <row r="4" spans="1:12">
      <c r="B4" s="482">
        <v>91</v>
      </c>
      <c r="D4" t="s">
        <v>225</v>
      </c>
      <c r="E4" s="5">
        <f>MEDIAN(B4:B23)</f>
        <v>63</v>
      </c>
    </row>
    <row r="5" spans="1:12">
      <c r="B5" s="482">
        <v>46</v>
      </c>
      <c r="D5" t="s">
        <v>230</v>
      </c>
    </row>
    <row r="6" spans="1:12">
      <c r="B6" s="482">
        <v>61</v>
      </c>
      <c r="D6" t="s">
        <v>227</v>
      </c>
      <c r="E6" s="5">
        <f>_xlfn.QUARTILE.INC(B$4:B$23,1)</f>
        <v>51</v>
      </c>
    </row>
    <row r="7" spans="1:12">
      <c r="B7" s="482">
        <v>54</v>
      </c>
      <c r="D7" t="s">
        <v>228</v>
      </c>
      <c r="E7" s="5">
        <f>_xlfn.QUARTILE.INC(B$4:B$23,2)</f>
        <v>63</v>
      </c>
    </row>
    <row r="8" spans="1:12">
      <c r="B8" s="482">
        <v>56</v>
      </c>
      <c r="D8" t="s">
        <v>229</v>
      </c>
      <c r="E8" s="5">
        <f>_xlfn.QUARTILE.INC(B$4:B$23,3)</f>
        <v>78</v>
      </c>
    </row>
    <row r="9" spans="1:12">
      <c r="B9" s="482">
        <v>84</v>
      </c>
      <c r="D9" t="s">
        <v>231</v>
      </c>
      <c r="E9" s="5">
        <f>MAX(B$4:B$23)</f>
        <v>92</v>
      </c>
    </row>
    <row r="10" spans="1:12">
      <c r="B10" s="482">
        <v>59</v>
      </c>
      <c r="D10" t="s">
        <v>232</v>
      </c>
      <c r="E10" s="5">
        <f>MIN(B$4:B$23)</f>
        <v>35</v>
      </c>
    </row>
    <row r="11" spans="1:12">
      <c r="B11" s="482">
        <v>77</v>
      </c>
      <c r="D11" t="s">
        <v>233</v>
      </c>
      <c r="E11" s="5">
        <f>MODE(B$4:B$23)</f>
        <v>51</v>
      </c>
    </row>
    <row r="12" spans="1:12">
      <c r="B12" s="482">
        <v>86</v>
      </c>
    </row>
    <row r="13" spans="1:12">
      <c r="B13" s="482">
        <v>51</v>
      </c>
    </row>
    <row r="14" spans="1:12">
      <c r="B14" s="482">
        <v>73</v>
      </c>
    </row>
    <row r="15" spans="1:12">
      <c r="B15" s="482">
        <v>92</v>
      </c>
    </row>
    <row r="16" spans="1:12">
      <c r="B16" s="482">
        <v>45</v>
      </c>
    </row>
    <row r="17" spans="2:2">
      <c r="B17" s="482">
        <v>65</v>
      </c>
    </row>
    <row r="18" spans="2:2">
      <c r="B18" s="482">
        <v>35</v>
      </c>
    </row>
    <row r="19" spans="2:2">
      <c r="B19" s="482">
        <v>51</v>
      </c>
    </row>
    <row r="20" spans="2:2">
      <c r="B20" s="482">
        <v>72</v>
      </c>
    </row>
    <row r="21" spans="2:2">
      <c r="B21" s="482">
        <v>51</v>
      </c>
    </row>
    <row r="22" spans="2:2">
      <c r="B22" s="482">
        <v>69</v>
      </c>
    </row>
    <row r="23" spans="2:2">
      <c r="B23" s="482">
        <v>81</v>
      </c>
    </row>
    <row r="24" spans="2:2">
      <c r="B24" s="482"/>
    </row>
    <row r="25" spans="2:2">
      <c r="B25" s="482"/>
    </row>
    <row r="26" spans="2:2">
      <c r="B26" s="482"/>
    </row>
    <row r="27" spans="2:2">
      <c r="B27" s="482"/>
    </row>
  </sheetData>
  <mergeCells count="1">
    <mergeCell ref="A1:L1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9302F-F9C0-4C17-8B96-090A1E0D446A}">
  <dimension ref="A3:Q72"/>
  <sheetViews>
    <sheetView workbookViewId="0"/>
  </sheetViews>
  <sheetFormatPr defaultRowHeight="18.75"/>
  <cols>
    <col min="1" max="1" width="11.375" customWidth="1"/>
    <col min="2" max="2" width="11.875" customWidth="1"/>
    <col min="3" max="3" width="10.875" customWidth="1"/>
    <col min="7" max="7" width="12.125" customWidth="1"/>
    <col min="8" max="8" width="9" customWidth="1"/>
    <col min="9" max="9" width="12.75" customWidth="1"/>
    <col min="10" max="10" width="8.875" customWidth="1"/>
    <col min="11" max="11" width="2.25" customWidth="1"/>
    <col min="12" max="14" width="7.125" customWidth="1"/>
    <col min="16" max="16" width="11.125" customWidth="1"/>
  </cols>
  <sheetData>
    <row r="3" spans="1:3" ht="19.5" thickBot="1">
      <c r="A3" s="8" t="s">
        <v>59</v>
      </c>
    </row>
    <row r="4" spans="1:3">
      <c r="B4" s="44">
        <v>402</v>
      </c>
      <c r="C4" s="45">
        <v>416</v>
      </c>
    </row>
    <row r="5" spans="1:3">
      <c r="B5" s="49">
        <v>390</v>
      </c>
      <c r="C5" s="50">
        <v>404</v>
      </c>
    </row>
    <row r="6" spans="1:3">
      <c r="B6" s="49">
        <v>410</v>
      </c>
      <c r="C6" s="50">
        <v>389</v>
      </c>
    </row>
    <row r="7" spans="1:3">
      <c r="B7" s="49">
        <v>400</v>
      </c>
      <c r="C7" s="50">
        <v>412</v>
      </c>
    </row>
    <row r="8" spans="1:3">
      <c r="B8" s="49">
        <v>408</v>
      </c>
      <c r="C8" s="50">
        <v>405</v>
      </c>
    </row>
    <row r="9" spans="1:3">
      <c r="B9" s="49">
        <v>402</v>
      </c>
      <c r="C9" s="50">
        <v>398</v>
      </c>
    </row>
    <row r="10" spans="1:3">
      <c r="B10" s="49">
        <v>418</v>
      </c>
      <c r="C10" s="50">
        <v>413</v>
      </c>
    </row>
    <row r="11" spans="1:3">
      <c r="B11" s="49">
        <v>388</v>
      </c>
      <c r="C11" s="50">
        <v>406</v>
      </c>
    </row>
    <row r="12" spans="1:3">
      <c r="B12" s="49">
        <v>411</v>
      </c>
      <c r="C12" s="50">
        <v>397</v>
      </c>
    </row>
    <row r="13" spans="1:3" ht="19.5" thickBot="1">
      <c r="B13" s="54">
        <v>407</v>
      </c>
      <c r="C13" s="55">
        <v>401</v>
      </c>
    </row>
    <row r="14" spans="1:3" ht="19.5" thickBot="1">
      <c r="B14" s="33" t="s">
        <v>38</v>
      </c>
      <c r="C14" s="59">
        <f>AVERAGE(B4:C13)</f>
        <v>403.85</v>
      </c>
    </row>
    <row r="15" spans="1:3" ht="19.5" thickBot="1">
      <c r="B15" s="33" t="s">
        <v>40</v>
      </c>
      <c r="C15" s="63">
        <f>_xlfn.VAR.P(B4:C13)</f>
        <v>69.72750000000002</v>
      </c>
    </row>
    <row r="19" spans="1:17" ht="19.5" thickBot="1">
      <c r="A19" s="8" t="s">
        <v>61</v>
      </c>
    </row>
    <row r="20" spans="1:17" ht="24.75" thickBot="1">
      <c r="F20" s="67" t="s">
        <v>38</v>
      </c>
    </row>
    <row r="21" spans="1:17" ht="24.75" thickBot="1">
      <c r="B21" s="68" t="s">
        <v>53</v>
      </c>
      <c r="C21" s="69">
        <v>60</v>
      </c>
      <c r="D21" s="70">
        <v>70</v>
      </c>
      <c r="E21" s="71">
        <v>80</v>
      </c>
      <c r="F21" s="72">
        <f>AVERAGE(C21:E21)</f>
        <v>70</v>
      </c>
      <c r="N21" s="73"/>
    </row>
    <row r="22" spans="1:17" ht="24.75" thickBot="1">
      <c r="B22" s="68" t="s">
        <v>54</v>
      </c>
      <c r="C22" s="69">
        <v>60</v>
      </c>
      <c r="D22" s="70">
        <v>70</v>
      </c>
      <c r="E22" s="71">
        <v>90</v>
      </c>
      <c r="F22" s="72">
        <f t="shared" ref="F22:F24" si="0">AVERAGE(C22:E22)</f>
        <v>73.333333333333329</v>
      </c>
    </row>
    <row r="23" spans="1:17" ht="24.75" thickBot="1">
      <c r="B23" s="68" t="s">
        <v>55</v>
      </c>
      <c r="C23" s="69">
        <v>60</v>
      </c>
      <c r="D23" s="70">
        <v>80</v>
      </c>
      <c r="E23" s="71">
        <v>90</v>
      </c>
      <c r="F23" s="72">
        <f t="shared" si="0"/>
        <v>76.666666666666671</v>
      </c>
    </row>
    <row r="24" spans="1:17" ht="24.75" thickBot="1">
      <c r="B24" s="68" t="s">
        <v>56</v>
      </c>
      <c r="C24" s="69">
        <v>70</v>
      </c>
      <c r="D24" s="70">
        <v>80</v>
      </c>
      <c r="E24" s="71">
        <v>90</v>
      </c>
      <c r="F24" s="72">
        <f t="shared" si="0"/>
        <v>80</v>
      </c>
    </row>
    <row r="28" spans="1:17">
      <c r="Q28" s="13"/>
    </row>
    <row r="29" spans="1:17" ht="19.5" thickBot="1">
      <c r="A29" s="8" t="s">
        <v>63</v>
      </c>
      <c r="Q29" s="13"/>
    </row>
    <row r="30" spans="1:17" ht="24.75" thickBot="1">
      <c r="F30" s="67" t="s">
        <v>38</v>
      </c>
      <c r="Q30" s="13"/>
    </row>
    <row r="31" spans="1:17" ht="24.75" thickBot="1">
      <c r="B31" s="68" t="s">
        <v>53</v>
      </c>
      <c r="C31" s="69">
        <v>60</v>
      </c>
      <c r="D31" s="70">
        <v>70</v>
      </c>
      <c r="E31" s="71">
        <v>80</v>
      </c>
      <c r="F31" s="72">
        <f>AVERAGE(C31:E31)</f>
        <v>70</v>
      </c>
      <c r="Q31" s="13"/>
    </row>
    <row r="32" spans="1:17" ht="24.75" thickBot="1">
      <c r="B32" s="68" t="s">
        <v>54</v>
      </c>
      <c r="C32" s="69">
        <v>60</v>
      </c>
      <c r="D32" s="70">
        <v>70</v>
      </c>
      <c r="E32" s="71">
        <v>90</v>
      </c>
      <c r="F32" s="72">
        <f t="shared" ref="F32:F34" si="1">AVERAGE(C32:E32)</f>
        <v>73.333333333333329</v>
      </c>
      <c r="Q32" s="13"/>
    </row>
    <row r="33" spans="1:17" ht="24.75" thickBot="1">
      <c r="B33" s="68" t="s">
        <v>55</v>
      </c>
      <c r="C33" s="69">
        <v>60</v>
      </c>
      <c r="D33" s="70">
        <v>80</v>
      </c>
      <c r="E33" s="71">
        <v>90</v>
      </c>
      <c r="F33" s="72">
        <f t="shared" si="1"/>
        <v>76.666666666666671</v>
      </c>
      <c r="Q33" s="13"/>
    </row>
    <row r="34" spans="1:17" ht="24.75" thickBot="1">
      <c r="B34" s="68" t="s">
        <v>56</v>
      </c>
      <c r="C34" s="69">
        <v>70</v>
      </c>
      <c r="D34" s="70">
        <v>80</v>
      </c>
      <c r="E34" s="71">
        <v>90</v>
      </c>
      <c r="F34" s="72">
        <f t="shared" si="1"/>
        <v>80</v>
      </c>
      <c r="Q34" s="13"/>
    </row>
    <row r="35" spans="1:17" ht="24.75" thickBot="1">
      <c r="D35" s="512" t="s">
        <v>57</v>
      </c>
      <c r="E35" s="513"/>
      <c r="F35" s="72">
        <f>AVERAGE(F31:F34)</f>
        <v>75</v>
      </c>
      <c r="Q35" s="13"/>
    </row>
    <row r="36" spans="1:17">
      <c r="Q36" s="13"/>
    </row>
    <row r="37" spans="1:17">
      <c r="Q37" s="13"/>
    </row>
    <row r="39" spans="1:17" ht="19.5" thickBot="1">
      <c r="A39" s="8" t="s">
        <v>64</v>
      </c>
    </row>
    <row r="40" spans="1:17" ht="24">
      <c r="B40" s="75"/>
      <c r="C40" s="76">
        <v>60</v>
      </c>
    </row>
    <row r="41" spans="1:17" ht="24.75" thickBot="1">
      <c r="B41" s="75"/>
      <c r="C41" s="77">
        <v>70</v>
      </c>
    </row>
    <row r="42" spans="1:17" ht="24.75" thickBot="1">
      <c r="B42" s="75"/>
      <c r="C42" s="77">
        <v>80</v>
      </c>
      <c r="O42" s="73"/>
    </row>
    <row r="43" spans="1:17" ht="24.75" thickBot="1">
      <c r="B43" s="75"/>
      <c r="C43" s="78">
        <v>90</v>
      </c>
    </row>
    <row r="44" spans="1:17" ht="24.75" thickBot="1">
      <c r="B44" s="79" t="s">
        <v>38</v>
      </c>
      <c r="C44" s="80">
        <f>AVERAGE(C40:C43)</f>
        <v>75</v>
      </c>
    </row>
    <row r="45" spans="1:17" ht="24.75" thickBot="1">
      <c r="B45" s="74" t="s">
        <v>40</v>
      </c>
      <c r="C45" s="81">
        <f>_xlfn.VAR.P(C40:C43)</f>
        <v>125</v>
      </c>
    </row>
    <row r="48" spans="1:17" ht="19.5" thickBot="1">
      <c r="A48" s="8" t="s">
        <v>62</v>
      </c>
    </row>
    <row r="49" spans="2:11" ht="24.75" thickBot="1">
      <c r="F49" s="67" t="s">
        <v>38</v>
      </c>
      <c r="G49" s="85" t="s">
        <v>40</v>
      </c>
    </row>
    <row r="50" spans="2:11" ht="24.75" thickBot="1">
      <c r="B50" s="68" t="s">
        <v>53</v>
      </c>
      <c r="C50" s="69">
        <v>60</v>
      </c>
      <c r="D50" s="70">
        <v>70</v>
      </c>
      <c r="E50" s="71">
        <v>80</v>
      </c>
      <c r="F50" s="72">
        <f>AVERAGE(C50:E50)</f>
        <v>70</v>
      </c>
      <c r="G50" s="83">
        <f>_xlfn.VAR.P(C50:E50)</f>
        <v>66.666666666666671</v>
      </c>
    </row>
    <row r="51" spans="2:11" ht="24.75" thickBot="1">
      <c r="B51" s="68" t="s">
        <v>54</v>
      </c>
      <c r="C51" s="69">
        <v>60</v>
      </c>
      <c r="D51" s="70">
        <v>70</v>
      </c>
      <c r="E51" s="71">
        <v>90</v>
      </c>
      <c r="F51" s="72">
        <f>AVERAGE(C51:E51)</f>
        <v>73.333333333333329</v>
      </c>
      <c r="G51" s="83">
        <f>_xlfn.VAR.P(C51:E51)</f>
        <v>155.55555555555554</v>
      </c>
    </row>
    <row r="52" spans="2:11" ht="24.75" thickBot="1">
      <c r="B52" s="68" t="s">
        <v>55</v>
      </c>
      <c r="C52" s="69">
        <v>60</v>
      </c>
      <c r="D52" s="70">
        <v>80</v>
      </c>
      <c r="E52" s="71">
        <v>90</v>
      </c>
      <c r="F52" s="72">
        <f>AVERAGE(C52:E52)</f>
        <v>76.666666666666671</v>
      </c>
      <c r="G52" s="83">
        <f>_xlfn.VAR.P(C52:E52)</f>
        <v>155.55555555555554</v>
      </c>
    </row>
    <row r="53" spans="2:11" ht="24.75" thickBot="1">
      <c r="B53" s="68" t="s">
        <v>56</v>
      </c>
      <c r="C53" s="69">
        <v>70</v>
      </c>
      <c r="D53" s="70">
        <v>80</v>
      </c>
      <c r="E53" s="71">
        <v>90</v>
      </c>
      <c r="F53" s="72">
        <f>AVERAGE(C53:E53)</f>
        <v>80</v>
      </c>
      <c r="G53" s="83">
        <f>_xlfn.VAR.P(C53:E53)</f>
        <v>66.666666666666671</v>
      </c>
    </row>
    <row r="54" spans="2:11" ht="24.75" thickBot="1">
      <c r="D54" s="512" t="s">
        <v>57</v>
      </c>
      <c r="E54" s="514"/>
      <c r="F54" s="84">
        <f>AVERAGE(F50:F53)</f>
        <v>75</v>
      </c>
      <c r="G54" s="82"/>
    </row>
    <row r="55" spans="2:11" ht="24.75" thickBot="1">
      <c r="D55" s="512" t="s">
        <v>58</v>
      </c>
      <c r="E55" s="513"/>
      <c r="F55" s="514"/>
      <c r="G55" s="83">
        <f>AVERAGE(G50:G53)</f>
        <v>111.11111111111111</v>
      </c>
    </row>
    <row r="58" spans="2:11" ht="19.5" thickBot="1">
      <c r="H58" s="8" t="s">
        <v>60</v>
      </c>
    </row>
    <row r="59" spans="2:11" ht="19.5" thickTop="1">
      <c r="I59" s="46">
        <v>402</v>
      </c>
      <c r="J59" s="47">
        <v>416</v>
      </c>
      <c r="K59" s="48"/>
    </row>
    <row r="60" spans="2:11">
      <c r="I60" s="51">
        <v>390</v>
      </c>
      <c r="J60" s="52">
        <v>404</v>
      </c>
      <c r="K60" s="53"/>
    </row>
    <row r="61" spans="2:11">
      <c r="I61" s="51">
        <v>410</v>
      </c>
      <c r="J61" s="52">
        <v>389</v>
      </c>
      <c r="K61" s="53"/>
    </row>
    <row r="62" spans="2:11">
      <c r="I62" s="51">
        <v>400</v>
      </c>
      <c r="J62" s="52">
        <v>412</v>
      </c>
      <c r="K62" s="53"/>
    </row>
    <row r="63" spans="2:11">
      <c r="I63" s="51">
        <v>408</v>
      </c>
      <c r="J63" s="52">
        <v>405</v>
      </c>
      <c r="K63" s="53"/>
    </row>
    <row r="64" spans="2:11">
      <c r="I64" s="51">
        <v>402</v>
      </c>
      <c r="J64" s="52">
        <v>398</v>
      </c>
      <c r="K64" s="53"/>
    </row>
    <row r="65" spans="9:11">
      <c r="I65" s="51">
        <v>418</v>
      </c>
      <c r="J65" s="52">
        <v>413</v>
      </c>
      <c r="K65" s="53"/>
    </row>
    <row r="66" spans="9:11">
      <c r="I66" s="51">
        <v>388</v>
      </c>
      <c r="J66" s="52">
        <v>406</v>
      </c>
      <c r="K66" s="53"/>
    </row>
    <row r="67" spans="9:11">
      <c r="I67" s="51">
        <v>411</v>
      </c>
      <c r="J67" s="52">
        <v>397</v>
      </c>
      <c r="K67" s="53"/>
    </row>
    <row r="68" spans="9:11" ht="19.5" thickBot="1">
      <c r="I68" s="56">
        <v>407</v>
      </c>
      <c r="J68" s="57">
        <v>401</v>
      </c>
      <c r="K68" s="58"/>
    </row>
    <row r="69" spans="9:11" ht="20.25" thickTop="1" thickBot="1">
      <c r="I69" s="60" t="s">
        <v>38</v>
      </c>
      <c r="J69" s="61">
        <f>AVERAGE(I59:J68)</f>
        <v>403.85</v>
      </c>
      <c r="K69" s="62"/>
    </row>
    <row r="70" spans="9:11" ht="20.25" thickTop="1" thickBot="1">
      <c r="I70" s="60" t="s">
        <v>50</v>
      </c>
      <c r="J70" s="64">
        <f>_xlfn.VAR.P(I59:J68)</f>
        <v>69.72750000000002</v>
      </c>
      <c r="K70" s="65"/>
    </row>
    <row r="71" spans="9:11" ht="20.25" thickTop="1" thickBot="1">
      <c r="I71" s="60" t="s">
        <v>51</v>
      </c>
      <c r="J71" s="64">
        <f>_xlfn.VAR.S(I59:J68)</f>
        <v>73.397368421052647</v>
      </c>
      <c r="K71" s="66" t="s">
        <v>52</v>
      </c>
    </row>
    <row r="72" spans="9:11" ht="19.5" thickTop="1"/>
  </sheetData>
  <mergeCells count="3">
    <mergeCell ref="D35:E35"/>
    <mergeCell ref="D54:E54"/>
    <mergeCell ref="D55:F55"/>
  </mergeCells>
  <phoneticPr fontId="1"/>
  <pageMargins left="0.7" right="0.7" top="0.75" bottom="0.75" header="0.3" footer="0.3"/>
  <pageSetup paperSize="9"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2462B-574F-423D-A6EA-71031E1E7B0E}">
  <dimension ref="A1:G89"/>
  <sheetViews>
    <sheetView zoomScale="90" zoomScaleNormal="90" workbookViewId="0"/>
  </sheetViews>
  <sheetFormatPr defaultRowHeight="18.75"/>
  <cols>
    <col min="1" max="1" width="12.875" customWidth="1"/>
    <col min="2" max="2" width="9" style="5"/>
    <col min="4" max="7" width="9.875" customWidth="1"/>
  </cols>
  <sheetData>
    <row r="1" spans="1:7">
      <c r="A1" s="8" t="s">
        <v>102</v>
      </c>
    </row>
    <row r="3" spans="1:7">
      <c r="A3" t="s">
        <v>68</v>
      </c>
    </row>
    <row r="4" spans="1:7" ht="19.5" thickBot="1"/>
    <row r="5" spans="1:7">
      <c r="B5" s="94" t="s">
        <v>38</v>
      </c>
      <c r="C5" s="94" t="s">
        <v>41</v>
      </c>
      <c r="D5" s="515"/>
      <c r="E5" s="516"/>
      <c r="F5" s="516"/>
      <c r="G5" s="517"/>
    </row>
    <row r="6" spans="1:7" ht="19.5" thickBot="1">
      <c r="B6" s="95">
        <v>0</v>
      </c>
      <c r="C6" s="95">
        <v>1</v>
      </c>
      <c r="D6" s="518"/>
      <c r="E6" s="519"/>
      <c r="F6" s="519"/>
      <c r="G6" s="520"/>
    </row>
    <row r="7" spans="1:7" ht="19.5" thickBot="1">
      <c r="B7" s="96"/>
      <c r="C7" s="101" t="s">
        <v>47</v>
      </c>
      <c r="D7" s="97" t="s">
        <v>67</v>
      </c>
      <c r="E7" s="97" t="s">
        <v>66</v>
      </c>
      <c r="F7" s="102" t="s">
        <v>65</v>
      </c>
      <c r="G7" s="96" t="s">
        <v>79</v>
      </c>
    </row>
    <row r="8" spans="1:7" ht="19.5" thickBot="1">
      <c r="B8" s="97" t="s">
        <v>48</v>
      </c>
      <c r="C8" s="102" t="s">
        <v>49</v>
      </c>
      <c r="D8" s="97"/>
      <c r="E8" s="97"/>
      <c r="F8" s="102"/>
      <c r="G8" s="73"/>
    </row>
    <row r="9" spans="1:7">
      <c r="B9" s="98">
        <v>-4</v>
      </c>
      <c r="C9" s="103">
        <f>_xlfn.NORM.DIST(B9,$B$6,$C$6,0)</f>
        <v>1.3383022576488537E-4</v>
      </c>
      <c r="D9" s="106">
        <f t="shared" ref="D9:D40" si="0">_xlfn.T.DIST($B9,1,0)</f>
        <v>1.8724110951987685E-2</v>
      </c>
      <c r="E9" s="106">
        <f t="shared" ref="E9:E40" si="1">_xlfn.T.DIST($B9,3,0)</f>
        <v>9.1633611427444726E-3</v>
      </c>
      <c r="F9" s="103">
        <f t="shared" ref="F9:F40" si="2">_xlfn.T.DIST($B9,5,0)</f>
        <v>5.1237270519179116E-3</v>
      </c>
      <c r="G9" s="106">
        <f>_xlfn.T.DIST($B9,19,0)</f>
        <v>8.7509229562641848E-4</v>
      </c>
    </row>
    <row r="10" spans="1:7">
      <c r="B10" s="99">
        <v>-3.9</v>
      </c>
      <c r="C10" s="104">
        <f t="shared" ref="C10:C73" si="3">_xlfn.NORM.DIST(B10,$B$6,$C$6,0)</f>
        <v>1.9865547139277272E-4</v>
      </c>
      <c r="D10" s="42">
        <f t="shared" si="0"/>
        <v>1.9636637025526874E-2</v>
      </c>
      <c r="E10" s="42">
        <f t="shared" si="1"/>
        <v>9.9756709055489768E-3</v>
      </c>
      <c r="F10" s="104">
        <f t="shared" si="2"/>
        <v>5.7483728547694009E-3</v>
      </c>
      <c r="G10" s="42">
        <f t="shared" ref="G10:G73" si="4">_xlfn.T.DIST($B10,19,0)</f>
        <v>1.099521084780419E-3</v>
      </c>
    </row>
    <row r="11" spans="1:7">
      <c r="B11" s="99">
        <v>-3.8</v>
      </c>
      <c r="C11" s="104">
        <f t="shared" si="3"/>
        <v>2.9194692579146027E-4</v>
      </c>
      <c r="D11" s="42">
        <f t="shared" si="0"/>
        <v>2.0615925270970902E-2</v>
      </c>
      <c r="E11" s="42">
        <f t="shared" si="1"/>
        <v>1.0875996116865797E-2</v>
      </c>
      <c r="F11" s="104">
        <f t="shared" si="2"/>
        <v>6.458848364369843E-3</v>
      </c>
      <c r="G11" s="42">
        <f t="shared" si="4"/>
        <v>1.380611911827563E-3</v>
      </c>
    </row>
    <row r="12" spans="1:7">
      <c r="B12" s="99">
        <v>-3.7</v>
      </c>
      <c r="C12" s="104">
        <f t="shared" si="3"/>
        <v>4.2478027055075143E-4</v>
      </c>
      <c r="D12" s="42">
        <f t="shared" si="0"/>
        <v>2.1668474212647424E-2</v>
      </c>
      <c r="E12" s="42">
        <f t="shared" si="1"/>
        <v>1.187542966221437E-2</v>
      </c>
      <c r="F12" s="104">
        <f t="shared" si="2"/>
        <v>7.2680175325693956E-3</v>
      </c>
      <c r="G12" s="42">
        <f t="shared" si="4"/>
        <v>1.7321484039813681E-3</v>
      </c>
    </row>
    <row r="13" spans="1:7">
      <c r="B13" s="99">
        <v>-3.6</v>
      </c>
      <c r="C13" s="104">
        <f t="shared" si="3"/>
        <v>6.119019301137719E-4</v>
      </c>
      <c r="D13" s="42">
        <f t="shared" si="0"/>
        <v>2.2801567778208503E-2</v>
      </c>
      <c r="E13" s="42">
        <f t="shared" si="1"/>
        <v>1.2986622934728548E-2</v>
      </c>
      <c r="F13" s="104">
        <f t="shared" si="2"/>
        <v>8.1907726871290592E-3</v>
      </c>
      <c r="G13" s="42">
        <f t="shared" si="4"/>
        <v>2.1710338625362965E-3</v>
      </c>
    </row>
    <row r="14" spans="1:7">
      <c r="B14" s="99">
        <v>-3.5</v>
      </c>
      <c r="C14" s="104">
        <f t="shared" si="3"/>
        <v>8.7268269504576015E-4</v>
      </c>
      <c r="D14" s="42">
        <f t="shared" si="0"/>
        <v>2.4023387636512503E-2</v>
      </c>
      <c r="E14" s="42">
        <f t="shared" si="1"/>
        <v>1.422401880152971E-2</v>
      </c>
      <c r="F14" s="104">
        <f t="shared" si="2"/>
        <v>9.244354092520923E-3</v>
      </c>
      <c r="G14" s="42">
        <f t="shared" si="4"/>
        <v>2.7179038385071342E-3</v>
      </c>
    </row>
    <row r="15" spans="1:7">
      <c r="B15" s="99">
        <v>-3.4</v>
      </c>
      <c r="C15" s="104">
        <f t="shared" si="3"/>
        <v>1.2322191684730199E-3</v>
      </c>
      <c r="D15" s="42">
        <f t="shared" si="0"/>
        <v>2.5343143804441935E-2</v>
      </c>
      <c r="E15" s="42">
        <f t="shared" si="1"/>
        <v>1.5604119051380573E-2</v>
      </c>
      <c r="F15" s="104">
        <f t="shared" si="2"/>
        <v>1.0448714749395219E-2</v>
      </c>
      <c r="G15" s="42">
        <f t="shared" si="4"/>
        <v>3.3978234145717323E-3</v>
      </c>
    </row>
    <row r="16" spans="1:7">
      <c r="B16" s="99">
        <v>-3.3</v>
      </c>
      <c r="C16" s="104">
        <f t="shared" si="3"/>
        <v>1.7225689390536812E-3</v>
      </c>
      <c r="D16" s="42">
        <f t="shared" si="0"/>
        <v>2.6771226760621592E-2</v>
      </c>
      <c r="E16" s="42">
        <f t="shared" si="1"/>
        <v>1.7145790526982049E-2</v>
      </c>
      <c r="F16" s="104">
        <f t="shared" si="2"/>
        <v>1.1826934151171167E-2</v>
      </c>
      <c r="G16" s="42">
        <f t="shared" si="4"/>
        <v>4.2410671948171644E-3</v>
      </c>
    </row>
    <row r="17" spans="2:7">
      <c r="B17" s="99">
        <v>-3.2</v>
      </c>
      <c r="C17" s="104">
        <f t="shared" si="3"/>
        <v>2.3840882014648404E-3</v>
      </c>
      <c r="D17" s="42">
        <f t="shared" si="0"/>
        <v>2.831938489179632E-2</v>
      </c>
      <c r="E17" s="42">
        <f t="shared" si="1"/>
        <v>1.887061415861228E-2</v>
      </c>
      <c r="F17" s="104">
        <f t="shared" si="2"/>
        <v>1.3405683736328885E-2</v>
      </c>
      <c r="G17" s="42">
        <f t="shared" si="4"/>
        <v>5.2839733789948277E-3</v>
      </c>
    </row>
    <row r="18" spans="2:7">
      <c r="B18" s="99">
        <v>-3.1</v>
      </c>
      <c r="C18" s="104">
        <f t="shared" si="3"/>
        <v>3.2668190561999182E-3</v>
      </c>
      <c r="D18" s="42">
        <f t="shared" si="0"/>
        <v>3.0000931779810617E-2</v>
      </c>
      <c r="E18" s="42">
        <f t="shared" si="1"/>
        <v>2.0803280835425438E-2</v>
      </c>
      <c r="F18" s="104">
        <f t="shared" si="2"/>
        <v>1.5215745044952824E-2</v>
      </c>
      <c r="G18" s="42">
        <f t="shared" si="4"/>
        <v>6.5698541102109697E-3</v>
      </c>
    </row>
    <row r="19" spans="2:7">
      <c r="B19" s="99">
        <v>-3</v>
      </c>
      <c r="C19" s="104">
        <f t="shared" si="3"/>
        <v>4.4318484119380075E-3</v>
      </c>
      <c r="D19" s="42">
        <f t="shared" si="0"/>
        <v>3.1830988618379068E-2</v>
      </c>
      <c r="E19" s="42">
        <f t="shared" si="1"/>
        <v>2.2972037309241342E-2</v>
      </c>
      <c r="F19" s="104">
        <f t="shared" si="2"/>
        <v>1.7292578800222964E-2</v>
      </c>
      <c r="G19" s="42">
        <f t="shared" si="4"/>
        <v>8.1499320978896585E-3</v>
      </c>
    </row>
    <row r="20" spans="2:7">
      <c r="B20" s="99">
        <v>-2.9</v>
      </c>
      <c r="C20" s="104">
        <f t="shared" si="3"/>
        <v>5.9525324197758538E-3</v>
      </c>
      <c r="D20" s="42">
        <f t="shared" si="0"/>
        <v>3.3826767926013884E-2</v>
      </c>
      <c r="E20" s="42">
        <f t="shared" si="1"/>
        <v>2.5409183884938433E-2</v>
      </c>
      <c r="F20" s="104">
        <f t="shared" si="2"/>
        <v>1.9676938890598517E-2</v>
      </c>
      <c r="G20" s="42">
        <f t="shared" si="4"/>
        <v>1.0084258001938334E-2</v>
      </c>
    </row>
    <row r="21" spans="2:7">
      <c r="B21" s="99">
        <v>-2.8</v>
      </c>
      <c r="C21" s="104">
        <f t="shared" si="3"/>
        <v>7.9154515829799686E-3</v>
      </c>
      <c r="D21" s="42">
        <f t="shared" si="0"/>
        <v>3.6007905676899397E-2</v>
      </c>
      <c r="E21" s="42">
        <f t="shared" si="1"/>
        <v>2.81516231782209E-2</v>
      </c>
      <c r="F21" s="104">
        <f t="shared" si="2"/>
        <v>2.2415519021677269E-2</v>
      </c>
      <c r="G21" s="42">
        <f t="shared" si="4"/>
        <v>1.2442544104229521E-2</v>
      </c>
    </row>
    <row r="22" spans="2:7">
      <c r="B22" s="99">
        <v>-2.7</v>
      </c>
      <c r="C22" s="104">
        <f t="shared" si="3"/>
        <v>1.0420934814422592E-2</v>
      </c>
      <c r="D22" s="42">
        <f t="shared" si="0"/>
        <v>3.8396849961856529E-2</v>
      </c>
      <c r="E22" s="42">
        <f t="shared" si="1"/>
        <v>3.1241455256556489E-2</v>
      </c>
      <c r="F22" s="104">
        <f t="shared" si="2"/>
        <v>2.5561611020544554E-2</v>
      </c>
      <c r="G22" s="42">
        <f t="shared" si="4"/>
        <v>1.5304827630054169E-2</v>
      </c>
    </row>
    <row r="23" spans="2:7">
      <c r="B23" s="99">
        <v>-2.6</v>
      </c>
      <c r="C23" s="104">
        <f t="shared" si="3"/>
        <v>1.3582969233685613E-2</v>
      </c>
      <c r="D23" s="42">
        <f t="shared" si="0"/>
        <v>4.1019315229869929E-2</v>
      </c>
      <c r="E23" s="42">
        <f t="shared" si="1"/>
        <v>3.4726608402172142E-2</v>
      </c>
      <c r="F23" s="104">
        <f t="shared" si="2"/>
        <v>2.9175741685939279E-2</v>
      </c>
      <c r="G23" s="42">
        <f t="shared" si="4"/>
        <v>1.8761852481682013E-2</v>
      </c>
    </row>
    <row r="24" spans="2:7">
      <c r="B24" s="99">
        <v>-2.5</v>
      </c>
      <c r="C24" s="104">
        <f t="shared" si="3"/>
        <v>1.752830049356854E-2</v>
      </c>
      <c r="D24" s="42">
        <f t="shared" si="0"/>
        <v>4.3904811887419404E-2</v>
      </c>
      <c r="E24" s="42">
        <f t="shared" si="1"/>
        <v>3.8661485727167301E-2</v>
      </c>
      <c r="F24" s="104">
        <f t="shared" si="2"/>
        <v>3.3326238887022831E-2</v>
      </c>
      <c r="G24" s="42">
        <f t="shared" si="4"/>
        <v>2.2915032590837176E-2</v>
      </c>
    </row>
    <row r="25" spans="2:7">
      <c r="B25" s="99">
        <v>-2.4</v>
      </c>
      <c r="C25" s="104">
        <f t="shared" si="3"/>
        <v>2.2394530294842899E-2</v>
      </c>
      <c r="D25" s="42">
        <f t="shared" si="0"/>
        <v>4.7087261269791521E-2</v>
      </c>
      <c r="E25" s="42">
        <f t="shared" si="1"/>
        <v>4.3107594875663999E-2</v>
      </c>
      <c r="F25" s="104">
        <f t="shared" si="2"/>
        <v>3.8089656526431967E-2</v>
      </c>
      <c r="G25" s="42">
        <f t="shared" si="4"/>
        <v>2.787583596925066E-2</v>
      </c>
    </row>
    <row r="26" spans="2:7">
      <c r="B26" s="99">
        <v>-2.2999999999999998</v>
      </c>
      <c r="C26" s="104">
        <f t="shared" si="3"/>
        <v>2.8327037741601186E-2</v>
      </c>
      <c r="D26" s="42">
        <f t="shared" si="0"/>
        <v>5.0605705275642406E-2</v>
      </c>
      <c r="E26" s="42">
        <f t="shared" si="1"/>
        <v>4.8134109759614963E-2</v>
      </c>
      <c r="F26" s="104">
        <f t="shared" si="2"/>
        <v>4.355096135044003E-2</v>
      </c>
      <c r="G26" s="42">
        <f t="shared" si="4"/>
        <v>3.3764409261344761E-2</v>
      </c>
    </row>
    <row r="27" spans="2:7">
      <c r="B27" s="99">
        <v>-2.2000000000000002</v>
      </c>
      <c r="C27" s="104">
        <f t="shared" si="3"/>
        <v>3.5474592846231424E-2</v>
      </c>
      <c r="D27" s="42">
        <f t="shared" si="0"/>
        <v>5.4505117497224427E-2</v>
      </c>
      <c r="E27" s="42">
        <f t="shared" si="1"/>
        <v>5.3818288156802389E-2</v>
      </c>
      <c r="F27" s="104">
        <f t="shared" si="2"/>
        <v>4.9803352151145085E-2</v>
      </c>
      <c r="G27" s="42">
        <f t="shared" si="4"/>
        <v>4.0707252694347502E-2</v>
      </c>
    </row>
    <row r="28" spans="2:7">
      <c r="B28" s="99">
        <v>-2.1</v>
      </c>
      <c r="C28" s="104">
        <f t="shared" si="3"/>
        <v>4.3983595980427191E-2</v>
      </c>
      <c r="D28" s="42">
        <f t="shared" si="0"/>
        <v>5.8837317224360565E-2</v>
      </c>
      <c r="E28" s="42">
        <f t="shared" si="1"/>
        <v>6.0245635389509999E-2</v>
      </c>
      <c r="F28" s="104">
        <f t="shared" si="2"/>
        <v>5.6947544172170565E-2</v>
      </c>
      <c r="G28" s="42">
        <f t="shared" si="4"/>
        <v>4.8833760265773837E-2</v>
      </c>
    </row>
    <row r="29" spans="2:7">
      <c r="B29" s="99">
        <v>-2</v>
      </c>
      <c r="C29" s="104">
        <f t="shared" si="3"/>
        <v>5.3990966513188063E-2</v>
      </c>
      <c r="D29" s="42">
        <f t="shared" si="0"/>
        <v>6.3661977236758135E-2</v>
      </c>
      <c r="E29" s="42">
        <f t="shared" si="1"/>
        <v>6.7509660663892967E-2</v>
      </c>
      <c r="F29" s="104">
        <f t="shared" si="2"/>
        <v>6.5090310326216497E-2</v>
      </c>
      <c r="G29" s="42">
        <f t="shared" si="4"/>
        <v>5.8271465915450411E-2</v>
      </c>
    </row>
    <row r="30" spans="2:7">
      <c r="B30" s="99">
        <v>-1.9</v>
      </c>
      <c r="C30" s="104">
        <f t="shared" si="3"/>
        <v>6.5615814774676595E-2</v>
      </c>
      <c r="D30" s="42">
        <f t="shared" si="0"/>
        <v>6.9047697653750698E-2</v>
      </c>
      <c r="E30" s="42">
        <f t="shared" si="1"/>
        <v>7.571101806804327E-2</v>
      </c>
      <c r="F30" s="104">
        <f t="shared" si="2"/>
        <v>7.4342030033196185E-2</v>
      </c>
      <c r="G30" s="42">
        <f t="shared" si="4"/>
        <v>6.9139889378201369E-2</v>
      </c>
    </row>
    <row r="31" spans="2:7">
      <c r="B31" s="99">
        <v>-1.8</v>
      </c>
      <c r="C31" s="104">
        <f t="shared" si="3"/>
        <v>7.8950158300894149E-2</v>
      </c>
      <c r="D31" s="42">
        <f t="shared" si="0"/>
        <v>7.5073086364101566E-2</v>
      </c>
      <c r="E31" s="42">
        <f t="shared" si="1"/>
        <v>8.4955759279738682E-2</v>
      </c>
      <c r="F31" s="104">
        <f t="shared" si="2"/>
        <v>8.4812962896903751E-2</v>
      </c>
      <c r="G31" s="42">
        <f t="shared" si="4"/>
        <v>8.1542960461933309E-2</v>
      </c>
    </row>
    <row r="32" spans="2:7">
      <c r="B32" s="99">
        <v>-1.7</v>
      </c>
      <c r="C32" s="104">
        <f t="shared" si="3"/>
        <v>9.4049077376886947E-2</v>
      </c>
      <c r="D32" s="42">
        <f t="shared" si="0"/>
        <v>8.1827734237478342E-2</v>
      </c>
      <c r="E32" s="42">
        <f t="shared" si="1"/>
        <v>9.5352353202335802E-2</v>
      </c>
      <c r="F32" s="104">
        <f t="shared" si="2"/>
        <v>9.6607948713911859E-2</v>
      </c>
      <c r="G32" s="42">
        <f t="shared" si="4"/>
        <v>9.5560120369123938E-2</v>
      </c>
    </row>
    <row r="33" spans="2:7">
      <c r="B33" s="99">
        <v>-1.6</v>
      </c>
      <c r="C33" s="104">
        <f t="shared" si="3"/>
        <v>0.11092083467945554</v>
      </c>
      <c r="D33" s="42">
        <f t="shared" si="0"/>
        <v>8.9412889377469287E-2</v>
      </c>
      <c r="E33" s="42">
        <f t="shared" si="1"/>
        <v>0.10700705749349003</v>
      </c>
      <c r="F33" s="104">
        <f t="shared" si="2"/>
        <v>0.10981925265599095</v>
      </c>
      <c r="G33" s="42">
        <f t="shared" si="4"/>
        <v>0.11123635223869489</v>
      </c>
    </row>
    <row r="34" spans="2:7">
      <c r="B34" s="99">
        <v>-1.5</v>
      </c>
      <c r="C34" s="104">
        <f t="shared" si="3"/>
        <v>0.12951759566589174</v>
      </c>
      <c r="D34" s="42">
        <f t="shared" si="0"/>
        <v>9.7941503441166353E-2</v>
      </c>
      <c r="E34" s="42">
        <f t="shared" si="1"/>
        <v>0.1200171745135874</v>
      </c>
      <c r="F34" s="104">
        <f t="shared" si="2"/>
        <v>0.12451734464635514</v>
      </c>
      <c r="G34" s="42">
        <f t="shared" si="4"/>
        <v>0.1285715737864549</v>
      </c>
    </row>
    <row r="35" spans="2:7">
      <c r="B35" s="99">
        <v>-1.4</v>
      </c>
      <c r="C35" s="104">
        <f t="shared" si="3"/>
        <v>0.14972746563574488</v>
      </c>
      <c r="D35" s="42">
        <f t="shared" si="0"/>
        <v>0.10753712371074009</v>
      </c>
      <c r="E35" s="42">
        <f t="shared" si="1"/>
        <v>0.13446171682048136</v>
      </c>
      <c r="F35" s="104">
        <f t="shared" si="2"/>
        <v>0.14073954789491464</v>
      </c>
      <c r="G35" s="42">
        <f t="shared" si="4"/>
        <v>0.14751001958969082</v>
      </c>
    </row>
    <row r="36" spans="2:7">
      <c r="B36" s="99">
        <v>-1.3</v>
      </c>
      <c r="C36" s="104">
        <f t="shared" si="3"/>
        <v>0.17136859204780736</v>
      </c>
      <c r="D36" s="42">
        <f t="shared" si="0"/>
        <v>0.11833081270772886</v>
      </c>
      <c r="E36" s="42">
        <f t="shared" si="1"/>
        <v>0.15038908590753605</v>
      </c>
      <c r="F36" s="104">
        <f t="shared" si="2"/>
        <v>0.15847673572898244</v>
      </c>
      <c r="G36" s="42">
        <f t="shared" si="4"/>
        <v>0.1679304288839252</v>
      </c>
    </row>
    <row r="37" spans="2:7">
      <c r="B37" s="99">
        <v>-1.2</v>
      </c>
      <c r="C37" s="104">
        <f t="shared" si="3"/>
        <v>0.19418605498321295</v>
      </c>
      <c r="D37" s="42">
        <f t="shared" si="0"/>
        <v>0.13045487138679945</v>
      </c>
      <c r="E37" s="42">
        <f t="shared" si="1"/>
        <v>0.16780158735749706</v>
      </c>
      <c r="F37" s="104">
        <f t="shared" si="2"/>
        <v>0.17765861346493556</v>
      </c>
      <c r="G37" s="42">
        <f t="shared" si="4"/>
        <v>0.18963800993470459</v>
      </c>
    </row>
    <row r="38" spans="2:7">
      <c r="B38" s="99">
        <v>-1.1000000000000001</v>
      </c>
      <c r="C38" s="104">
        <f t="shared" si="3"/>
        <v>0.21785217703255053</v>
      </c>
      <c r="D38" s="42">
        <f t="shared" si="0"/>
        <v>0.14403162270759759</v>
      </c>
      <c r="E38" s="42">
        <f t="shared" si="1"/>
        <v>0.18663702938545559</v>
      </c>
      <c r="F38" s="104">
        <f t="shared" si="2"/>
        <v>0.19813859080334625</v>
      </c>
      <c r="G38" s="42">
        <f t="shared" si="4"/>
        <v>0.2123592430551835</v>
      </c>
    </row>
    <row r="39" spans="2:7">
      <c r="B39" s="99">
        <v>-1</v>
      </c>
      <c r="C39" s="104">
        <f t="shared" si="3"/>
        <v>0.24197072451914337</v>
      </c>
      <c r="D39" s="42">
        <f t="shared" si="0"/>
        <v>0.15915494309189535</v>
      </c>
      <c r="E39" s="42">
        <f t="shared" si="1"/>
        <v>0.20674833578317209</v>
      </c>
      <c r="F39" s="104">
        <f t="shared" si="2"/>
        <v>0.2196797973509807</v>
      </c>
      <c r="G39" s="42">
        <f t="shared" si="4"/>
        <v>0.2357405797052903</v>
      </c>
    </row>
    <row r="40" spans="2:7">
      <c r="B40" s="99">
        <v>-0.9</v>
      </c>
      <c r="C40" s="104">
        <f t="shared" si="3"/>
        <v>0.26608524989875482</v>
      </c>
      <c r="D40" s="42">
        <f t="shared" si="0"/>
        <v>0.17586181557115507</v>
      </c>
      <c r="E40" s="42">
        <f t="shared" si="1"/>
        <v>0.22788306587380588</v>
      </c>
      <c r="F40" s="104">
        <f t="shared" si="2"/>
        <v>0.24194434361358991</v>
      </c>
      <c r="G40" s="42">
        <f t="shared" si="4"/>
        <v>0.25935196834969348</v>
      </c>
    </row>
    <row r="41" spans="2:7">
      <c r="B41" s="99">
        <v>-0.8</v>
      </c>
      <c r="C41" s="104">
        <f t="shared" si="3"/>
        <v>0.28969155276148273</v>
      </c>
      <c r="D41" s="42">
        <f t="shared" ref="D41:D72" si="5">_xlfn.T.DIST($B41,1,0)</f>
        <v>0.19409139401450651</v>
      </c>
      <c r="E41" s="42">
        <f t="shared" ref="E41:E72" si="6">_xlfn.T.DIST($B41,3,0)</f>
        <v>0.2496659048220892</v>
      </c>
      <c r="F41" s="104">
        <f t="shared" ref="F41:F72" si="7">_xlfn.T.DIST($B41,5,0)</f>
        <v>0.26448835680795757</v>
      </c>
      <c r="G41" s="42">
        <f t="shared" si="4"/>
        <v>0.28269587358828024</v>
      </c>
    </row>
    <row r="42" spans="2:7">
      <c r="B42" s="99">
        <v>-0.7</v>
      </c>
      <c r="C42" s="104">
        <f t="shared" si="3"/>
        <v>0.31225393336676127</v>
      </c>
      <c r="D42" s="42">
        <f t="shared" si="5"/>
        <v>0.21363079609650382</v>
      </c>
      <c r="E42" s="42">
        <f t="shared" si="6"/>
        <v>0.27158835908824669</v>
      </c>
      <c r="F42" s="104">
        <f t="shared" si="7"/>
        <v>0.28676545757669797</v>
      </c>
      <c r="G42" s="42">
        <f t="shared" si="4"/>
        <v>0.30522205540888397</v>
      </c>
    </row>
    <row r="43" spans="2:7">
      <c r="B43" s="99">
        <v>-0.6</v>
      </c>
      <c r="C43" s="104">
        <f t="shared" si="3"/>
        <v>0.33322460289179967</v>
      </c>
      <c r="D43" s="42">
        <f t="shared" si="5"/>
        <v>0.23405138689984611</v>
      </c>
      <c r="E43" s="42">
        <f t="shared" si="6"/>
        <v>0.29301067996481306</v>
      </c>
      <c r="F43" s="104">
        <f t="shared" si="7"/>
        <v>0.30814100972341996</v>
      </c>
      <c r="G43" s="42">
        <f t="shared" si="4"/>
        <v>0.32634786367331781</v>
      </c>
    </row>
    <row r="44" spans="2:7">
      <c r="B44" s="99">
        <v>-0.5</v>
      </c>
      <c r="C44" s="104">
        <f t="shared" si="3"/>
        <v>0.35206532676429952</v>
      </c>
      <c r="D44" s="42">
        <f t="shared" si="5"/>
        <v>0.25464790894703254</v>
      </c>
      <c r="E44" s="42">
        <f t="shared" si="6"/>
        <v>0.31318091100882872</v>
      </c>
      <c r="F44" s="104">
        <f t="shared" si="7"/>
        <v>0.32791853132274656</v>
      </c>
      <c r="G44" s="42">
        <f t="shared" si="4"/>
        <v>0.34548322530329595</v>
      </c>
    </row>
    <row r="45" spans="2:7">
      <c r="B45" s="99">
        <v>-0.4</v>
      </c>
      <c r="C45" s="104">
        <f t="shared" si="3"/>
        <v>0.36827014030332333</v>
      </c>
      <c r="D45" s="42">
        <f t="shared" si="5"/>
        <v>0.27440507429637123</v>
      </c>
      <c r="E45" s="42">
        <f t="shared" si="6"/>
        <v>0.33127437234925833</v>
      </c>
      <c r="F45" s="104">
        <f t="shared" si="7"/>
        <v>0.34537807575273344</v>
      </c>
      <c r="G45" s="42">
        <f t="shared" si="4"/>
        <v>0.36205892397661432</v>
      </c>
    </row>
    <row r="46" spans="2:7">
      <c r="B46" s="99">
        <v>-0.3</v>
      </c>
      <c r="C46" s="104">
        <f t="shared" si="3"/>
        <v>0.38138781546052414</v>
      </c>
      <c r="D46" s="42">
        <f t="shared" si="5"/>
        <v>0.29202741851723912</v>
      </c>
      <c r="E46" s="42">
        <f t="shared" si="6"/>
        <v>0.34645357427454188</v>
      </c>
      <c r="F46" s="104">
        <f t="shared" si="7"/>
        <v>0.35982432834900979</v>
      </c>
      <c r="G46" s="42">
        <f t="shared" si="4"/>
        <v>0.37555627245627343</v>
      </c>
    </row>
    <row r="47" spans="2:7">
      <c r="B47" s="99">
        <v>-0.2</v>
      </c>
      <c r="C47" s="104">
        <f t="shared" si="3"/>
        <v>0.39104269397545588</v>
      </c>
      <c r="D47" s="42">
        <f t="shared" si="5"/>
        <v>0.30606719825364487</v>
      </c>
      <c r="E47" s="42">
        <f t="shared" si="6"/>
        <v>0.35794379463845583</v>
      </c>
      <c r="F47" s="104">
        <f t="shared" si="7"/>
        <v>0.37063997771396962</v>
      </c>
      <c r="G47" s="42">
        <f t="shared" si="4"/>
        <v>0.38553593443319562</v>
      </c>
    </row>
    <row r="48" spans="2:7">
      <c r="B48" s="99">
        <v>-0.1</v>
      </c>
      <c r="C48" s="104">
        <f t="shared" si="3"/>
        <v>0.39695254747701181</v>
      </c>
      <c r="D48" s="42">
        <f t="shared" si="5"/>
        <v>0.315158303152268</v>
      </c>
      <c r="E48" s="42">
        <f t="shared" si="6"/>
        <v>0.36511444382851777</v>
      </c>
      <c r="F48" s="104">
        <f t="shared" si="7"/>
        <v>0.37733812996643123</v>
      </c>
      <c r="G48" s="42">
        <f t="shared" si="4"/>
        <v>0.39166353119535768</v>
      </c>
    </row>
    <row r="49" spans="2:7">
      <c r="B49" s="99">
        <v>0</v>
      </c>
      <c r="C49" s="104">
        <f t="shared" si="3"/>
        <v>0.3989422804014327</v>
      </c>
      <c r="D49" s="42">
        <f t="shared" si="5"/>
        <v>0.31830988618379069</v>
      </c>
      <c r="E49" s="42">
        <f t="shared" si="6"/>
        <v>0.36755259694786152</v>
      </c>
      <c r="F49" s="104">
        <f t="shared" si="7"/>
        <v>0.37960668982249451</v>
      </c>
      <c r="G49" s="42">
        <f t="shared" si="4"/>
        <v>0.39372980729260365</v>
      </c>
    </row>
    <row r="50" spans="2:7">
      <c r="B50" s="99">
        <v>9.9999999999999603E-2</v>
      </c>
      <c r="C50" s="104">
        <f t="shared" si="3"/>
        <v>0.39695254747701181</v>
      </c>
      <c r="D50" s="42">
        <f t="shared" si="5"/>
        <v>0.315158303152268</v>
      </c>
      <c r="E50" s="42">
        <f t="shared" si="6"/>
        <v>0.36511444382851777</v>
      </c>
      <c r="F50" s="104">
        <f t="shared" si="7"/>
        <v>0.37733812996643129</v>
      </c>
      <c r="G50" s="42">
        <f t="shared" si="4"/>
        <v>0.39166353119535768</v>
      </c>
    </row>
    <row r="51" spans="2:7">
      <c r="B51" s="99">
        <v>0.2</v>
      </c>
      <c r="C51" s="104">
        <f t="shared" si="3"/>
        <v>0.39104269397545588</v>
      </c>
      <c r="D51" s="42">
        <f t="shared" si="5"/>
        <v>0.30606719825364487</v>
      </c>
      <c r="E51" s="42">
        <f t="shared" si="6"/>
        <v>0.35794379463845583</v>
      </c>
      <c r="F51" s="104">
        <f t="shared" si="7"/>
        <v>0.37063997771396962</v>
      </c>
      <c r="G51" s="42">
        <f t="shared" si="4"/>
        <v>0.38553593443319562</v>
      </c>
    </row>
    <row r="52" spans="2:7">
      <c r="B52" s="99">
        <v>0.3</v>
      </c>
      <c r="C52" s="104">
        <f t="shared" si="3"/>
        <v>0.38138781546052414</v>
      </c>
      <c r="D52" s="42">
        <f t="shared" si="5"/>
        <v>0.29202741851723912</v>
      </c>
      <c r="E52" s="42">
        <f t="shared" si="6"/>
        <v>0.34645357427454188</v>
      </c>
      <c r="F52" s="104">
        <f t="shared" si="7"/>
        <v>0.35982432834900979</v>
      </c>
      <c r="G52" s="42">
        <f t="shared" si="4"/>
        <v>0.37555627245627343</v>
      </c>
    </row>
    <row r="53" spans="2:7">
      <c r="B53" s="99">
        <v>0.4</v>
      </c>
      <c r="C53" s="104">
        <f t="shared" si="3"/>
        <v>0.36827014030332333</v>
      </c>
      <c r="D53" s="42">
        <f t="shared" si="5"/>
        <v>0.27440507429637123</v>
      </c>
      <c r="E53" s="42">
        <f t="shared" si="6"/>
        <v>0.33127437234925833</v>
      </c>
      <c r="F53" s="104">
        <f t="shared" si="7"/>
        <v>0.34537807575273344</v>
      </c>
      <c r="G53" s="42">
        <f t="shared" si="4"/>
        <v>0.36205892397661432</v>
      </c>
    </row>
    <row r="54" spans="2:7">
      <c r="B54" s="99">
        <v>0.5</v>
      </c>
      <c r="C54" s="104">
        <f t="shared" si="3"/>
        <v>0.35206532676429952</v>
      </c>
      <c r="D54" s="42">
        <f t="shared" si="5"/>
        <v>0.25464790894703254</v>
      </c>
      <c r="E54" s="42">
        <f t="shared" si="6"/>
        <v>0.31318091100882872</v>
      </c>
      <c r="F54" s="104">
        <f t="shared" si="7"/>
        <v>0.32791853132274656</v>
      </c>
      <c r="G54" s="42">
        <f t="shared" si="4"/>
        <v>0.34548322530329595</v>
      </c>
    </row>
    <row r="55" spans="2:7">
      <c r="B55" s="99">
        <v>0.6</v>
      </c>
      <c r="C55" s="104">
        <f t="shared" si="3"/>
        <v>0.33322460289179967</v>
      </c>
      <c r="D55" s="42">
        <f t="shared" si="5"/>
        <v>0.23405138689984611</v>
      </c>
      <c r="E55" s="42">
        <f t="shared" si="6"/>
        <v>0.29301067996481306</v>
      </c>
      <c r="F55" s="104">
        <f t="shared" si="7"/>
        <v>0.30814100972341996</v>
      </c>
      <c r="G55" s="42">
        <f t="shared" si="4"/>
        <v>0.32634786367331781</v>
      </c>
    </row>
    <row r="56" spans="2:7">
      <c r="B56" s="99">
        <v>0.7</v>
      </c>
      <c r="C56" s="104">
        <f t="shared" si="3"/>
        <v>0.31225393336676127</v>
      </c>
      <c r="D56" s="42">
        <f t="shared" si="5"/>
        <v>0.21363079609650382</v>
      </c>
      <c r="E56" s="42">
        <f t="shared" si="6"/>
        <v>0.27158835908824669</v>
      </c>
      <c r="F56" s="104">
        <f t="shared" si="7"/>
        <v>0.28676545757669797</v>
      </c>
      <c r="G56" s="42">
        <f t="shared" si="4"/>
        <v>0.30522205540888397</v>
      </c>
    </row>
    <row r="57" spans="2:7">
      <c r="B57" s="99">
        <v>0.8</v>
      </c>
      <c r="C57" s="104">
        <f t="shared" si="3"/>
        <v>0.28969155276148273</v>
      </c>
      <c r="D57" s="42">
        <f t="shared" si="5"/>
        <v>0.19409139401450651</v>
      </c>
      <c r="E57" s="42">
        <f t="shared" si="6"/>
        <v>0.2496659048220892</v>
      </c>
      <c r="F57" s="104">
        <f t="shared" si="7"/>
        <v>0.26448835680795757</v>
      </c>
      <c r="G57" s="42">
        <f t="shared" si="4"/>
        <v>0.28269587358828024</v>
      </c>
    </row>
    <row r="58" spans="2:7">
      <c r="B58" s="99">
        <v>0.9</v>
      </c>
      <c r="C58" s="104">
        <f t="shared" si="3"/>
        <v>0.26608524989875482</v>
      </c>
      <c r="D58" s="42">
        <f t="shared" si="5"/>
        <v>0.17586181557115507</v>
      </c>
      <c r="E58" s="42">
        <f t="shared" si="6"/>
        <v>0.22788306587380588</v>
      </c>
      <c r="F58" s="104">
        <f t="shared" si="7"/>
        <v>0.24194434361358991</v>
      </c>
      <c r="G58" s="42">
        <f t="shared" si="4"/>
        <v>0.25935196834969348</v>
      </c>
    </row>
    <row r="59" spans="2:7">
      <c r="B59" s="99">
        <v>1</v>
      </c>
      <c r="C59" s="104">
        <f t="shared" si="3"/>
        <v>0.24197072451914337</v>
      </c>
      <c r="D59" s="42">
        <f t="shared" si="5"/>
        <v>0.15915494309189535</v>
      </c>
      <c r="E59" s="42">
        <f t="shared" si="6"/>
        <v>0.20674833578317209</v>
      </c>
      <c r="F59" s="104">
        <f t="shared" si="7"/>
        <v>0.2196797973509807</v>
      </c>
      <c r="G59" s="42">
        <f t="shared" si="4"/>
        <v>0.2357405797052903</v>
      </c>
    </row>
    <row r="60" spans="2:7">
      <c r="B60" s="99">
        <v>1.1000000000000001</v>
      </c>
      <c r="C60" s="104">
        <f t="shared" si="3"/>
        <v>0.21785217703255053</v>
      </c>
      <c r="D60" s="42">
        <f t="shared" si="5"/>
        <v>0.14403162270759759</v>
      </c>
      <c r="E60" s="42">
        <f t="shared" si="6"/>
        <v>0.18663702938545559</v>
      </c>
      <c r="F60" s="104">
        <f t="shared" si="7"/>
        <v>0.19813859080334625</v>
      </c>
      <c r="G60" s="42">
        <f t="shared" si="4"/>
        <v>0.2123592430551835</v>
      </c>
    </row>
    <row r="61" spans="2:7">
      <c r="B61" s="99">
        <v>1.2</v>
      </c>
      <c r="C61" s="104">
        <f t="shared" si="3"/>
        <v>0.19418605498321295</v>
      </c>
      <c r="D61" s="42">
        <f t="shared" si="5"/>
        <v>0.13045487138679945</v>
      </c>
      <c r="E61" s="42">
        <f t="shared" si="6"/>
        <v>0.16780158735749706</v>
      </c>
      <c r="F61" s="104">
        <f t="shared" si="7"/>
        <v>0.17765861346493556</v>
      </c>
      <c r="G61" s="42">
        <f t="shared" si="4"/>
        <v>0.18963800993470459</v>
      </c>
    </row>
    <row r="62" spans="2:7">
      <c r="B62" s="99">
        <v>1.3</v>
      </c>
      <c r="C62" s="104">
        <f t="shared" si="3"/>
        <v>0.17136859204780736</v>
      </c>
      <c r="D62" s="42">
        <f t="shared" si="5"/>
        <v>0.11833081270772886</v>
      </c>
      <c r="E62" s="42">
        <f t="shared" si="6"/>
        <v>0.15038908590753605</v>
      </c>
      <c r="F62" s="104">
        <f t="shared" si="7"/>
        <v>0.15847673572898244</v>
      </c>
      <c r="G62" s="42">
        <f t="shared" si="4"/>
        <v>0.1679304288839252</v>
      </c>
    </row>
    <row r="63" spans="2:7">
      <c r="B63" s="99">
        <v>1.4</v>
      </c>
      <c r="C63" s="104">
        <f t="shared" si="3"/>
        <v>0.14972746563574488</v>
      </c>
      <c r="D63" s="42">
        <f t="shared" si="5"/>
        <v>0.10753712371074009</v>
      </c>
      <c r="E63" s="42">
        <f t="shared" si="6"/>
        <v>0.13446171682048136</v>
      </c>
      <c r="F63" s="104">
        <f t="shared" si="7"/>
        <v>0.14073954789491464</v>
      </c>
      <c r="G63" s="42">
        <f t="shared" si="4"/>
        <v>0.14751001958969082</v>
      </c>
    </row>
    <row r="64" spans="2:7">
      <c r="B64" s="99">
        <v>1.50000000000001</v>
      </c>
      <c r="C64" s="104">
        <f t="shared" si="3"/>
        <v>0.1295175956658898</v>
      </c>
      <c r="D64" s="42">
        <f t="shared" si="5"/>
        <v>9.7941503441165451E-2</v>
      </c>
      <c r="E64" s="42">
        <f t="shared" si="6"/>
        <v>0.12001717451358607</v>
      </c>
      <c r="F64" s="104">
        <f t="shared" si="7"/>
        <v>0.12451734464635361</v>
      </c>
      <c r="G64" s="42">
        <f t="shared" si="4"/>
        <v>0.12857157378645306</v>
      </c>
    </row>
    <row r="65" spans="2:7">
      <c r="B65" s="99">
        <v>1.6</v>
      </c>
      <c r="C65" s="104">
        <f t="shared" si="3"/>
        <v>0.11092083467945554</v>
      </c>
      <c r="D65" s="42">
        <f t="shared" si="5"/>
        <v>8.9412889377469287E-2</v>
      </c>
      <c r="E65" s="42">
        <f t="shared" si="6"/>
        <v>0.10700705749349003</v>
      </c>
      <c r="F65" s="104">
        <f t="shared" si="7"/>
        <v>0.10981925265599095</v>
      </c>
      <c r="G65" s="42">
        <f t="shared" si="4"/>
        <v>0.11123635223869489</v>
      </c>
    </row>
    <row r="66" spans="2:7">
      <c r="B66" s="99">
        <v>1.7</v>
      </c>
      <c r="C66" s="104">
        <f t="shared" si="3"/>
        <v>9.4049077376886947E-2</v>
      </c>
      <c r="D66" s="42">
        <f t="shared" si="5"/>
        <v>8.1827734237478342E-2</v>
      </c>
      <c r="E66" s="42">
        <f t="shared" si="6"/>
        <v>9.5352353202335802E-2</v>
      </c>
      <c r="F66" s="104">
        <f t="shared" si="7"/>
        <v>9.6607948713911859E-2</v>
      </c>
      <c r="G66" s="42">
        <f t="shared" si="4"/>
        <v>9.5560120369123938E-2</v>
      </c>
    </row>
    <row r="67" spans="2:7">
      <c r="B67" s="99">
        <v>1.80000000000001</v>
      </c>
      <c r="C67" s="104">
        <f t="shared" si="3"/>
        <v>7.8950158300892734E-2</v>
      </c>
      <c r="D67" s="42">
        <f t="shared" si="5"/>
        <v>7.5073086364100941E-2</v>
      </c>
      <c r="E67" s="42">
        <f t="shared" si="6"/>
        <v>8.4955759279737711E-2</v>
      </c>
      <c r="F67" s="104">
        <f t="shared" si="7"/>
        <v>8.4812962896902641E-2</v>
      </c>
      <c r="G67" s="42">
        <f t="shared" si="4"/>
        <v>8.1542960461931976E-2</v>
      </c>
    </row>
    <row r="68" spans="2:7">
      <c r="B68" s="99">
        <v>1.9000000000000099</v>
      </c>
      <c r="C68" s="104">
        <f t="shared" si="3"/>
        <v>6.561581477467536E-2</v>
      </c>
      <c r="D68" s="42">
        <f t="shared" si="5"/>
        <v>6.9047697653750129E-2</v>
      </c>
      <c r="E68" s="42">
        <f t="shared" si="6"/>
        <v>7.5711018068042424E-2</v>
      </c>
      <c r="F68" s="104">
        <f t="shared" si="7"/>
        <v>7.4342030033195269E-2</v>
      </c>
      <c r="G68" s="42">
        <f t="shared" si="4"/>
        <v>6.9139889378200231E-2</v>
      </c>
    </row>
    <row r="69" spans="2:7">
      <c r="B69" s="99">
        <v>2.0000000000000102</v>
      </c>
      <c r="C69" s="104">
        <f t="shared" si="3"/>
        <v>5.3990966513186953E-2</v>
      </c>
      <c r="D69" s="42">
        <f t="shared" si="5"/>
        <v>6.3661977236757622E-2</v>
      </c>
      <c r="E69" s="42">
        <f t="shared" si="6"/>
        <v>6.7509660663892121E-2</v>
      </c>
      <c r="F69" s="104">
        <f t="shared" si="7"/>
        <v>6.5090310326215595E-2</v>
      </c>
      <c r="G69" s="42">
        <f t="shared" si="4"/>
        <v>5.8271465915449377E-2</v>
      </c>
    </row>
    <row r="70" spans="2:7">
      <c r="B70" s="99">
        <v>2.1</v>
      </c>
      <c r="C70" s="104">
        <f t="shared" si="3"/>
        <v>4.3983595980427191E-2</v>
      </c>
      <c r="D70" s="42">
        <f t="shared" si="5"/>
        <v>5.8837317224360565E-2</v>
      </c>
      <c r="E70" s="42">
        <f t="shared" si="6"/>
        <v>6.0245635389509999E-2</v>
      </c>
      <c r="F70" s="104">
        <f t="shared" si="7"/>
        <v>5.6947544172170565E-2</v>
      </c>
      <c r="G70" s="42">
        <f t="shared" si="4"/>
        <v>4.8833760265773837E-2</v>
      </c>
    </row>
    <row r="71" spans="2:7">
      <c r="B71" s="99">
        <v>2.2000000000000099</v>
      </c>
      <c r="C71" s="104">
        <f t="shared" si="3"/>
        <v>3.5474592846230668E-2</v>
      </c>
      <c r="D71" s="42">
        <f t="shared" si="5"/>
        <v>5.4505117497224025E-2</v>
      </c>
      <c r="E71" s="42">
        <f t="shared" si="6"/>
        <v>5.3818288156801806E-2</v>
      </c>
      <c r="F71" s="104">
        <f t="shared" si="7"/>
        <v>4.980335215114446E-2</v>
      </c>
      <c r="G71" s="42">
        <f t="shared" si="4"/>
        <v>4.0707252694346781E-2</v>
      </c>
    </row>
    <row r="72" spans="2:7">
      <c r="B72" s="99">
        <v>2.30000000000001</v>
      </c>
      <c r="C72" s="104">
        <f t="shared" si="3"/>
        <v>2.8327037741600516E-2</v>
      </c>
      <c r="D72" s="42">
        <f t="shared" si="5"/>
        <v>5.0605705275642024E-2</v>
      </c>
      <c r="E72" s="42">
        <f t="shared" si="6"/>
        <v>4.8134109759614407E-2</v>
      </c>
      <c r="F72" s="104">
        <f t="shared" si="7"/>
        <v>4.3550961350439413E-2</v>
      </c>
      <c r="G72" s="42">
        <f t="shared" si="4"/>
        <v>3.3764409261344101E-2</v>
      </c>
    </row>
    <row r="73" spans="2:7">
      <c r="B73" s="99">
        <v>2.4000000000000101</v>
      </c>
      <c r="C73" s="104">
        <f t="shared" si="3"/>
        <v>2.2394530294842355E-2</v>
      </c>
      <c r="D73" s="42">
        <f t="shared" ref="D73:D89" si="8">_xlfn.T.DIST($B73,1,0)</f>
        <v>4.7087261269791181E-2</v>
      </c>
      <c r="E73" s="42">
        <f t="shared" ref="E73:E89" si="9">_xlfn.T.DIST($B73,3,0)</f>
        <v>4.3107594875663527E-2</v>
      </c>
      <c r="F73" s="104">
        <f t="shared" ref="F73:F89" si="10">_xlfn.T.DIST($B73,5,0)</f>
        <v>3.8089656526431447E-2</v>
      </c>
      <c r="G73" s="42">
        <f t="shared" si="4"/>
        <v>2.7875835969250112E-2</v>
      </c>
    </row>
    <row r="74" spans="2:7">
      <c r="B74" s="99">
        <v>2.5000000000000102</v>
      </c>
      <c r="C74" s="104">
        <f t="shared" ref="C74:C89" si="11">_xlfn.NORM.DIST(B74,$B$6,$C$6,0)</f>
        <v>1.7528300493568086E-2</v>
      </c>
      <c r="D74" s="42">
        <f t="shared" si="8"/>
        <v>4.3904811887419092E-2</v>
      </c>
      <c r="E74" s="42">
        <f t="shared" si="9"/>
        <v>3.8661485727166892E-2</v>
      </c>
      <c r="F74" s="104">
        <f t="shared" si="10"/>
        <v>3.332623888702238E-2</v>
      </c>
      <c r="G74" s="42">
        <f t="shared" ref="G74:G88" si="12">_xlfn.T.DIST($B74,19,0)</f>
        <v>2.2915032590836694E-2</v>
      </c>
    </row>
    <row r="75" spans="2:7">
      <c r="B75" s="99">
        <v>2.6000000000000099</v>
      </c>
      <c r="C75" s="104">
        <f t="shared" si="11"/>
        <v>1.3582969233685271E-2</v>
      </c>
      <c r="D75" s="42">
        <f t="shared" si="8"/>
        <v>4.1019315229869666E-2</v>
      </c>
      <c r="E75" s="42">
        <f t="shared" si="9"/>
        <v>3.4726608402171781E-2</v>
      </c>
      <c r="F75" s="104">
        <f t="shared" si="10"/>
        <v>2.9175741685938925E-2</v>
      </c>
      <c r="G75" s="42">
        <f t="shared" si="12"/>
        <v>1.8761852481681645E-2</v>
      </c>
    </row>
    <row r="76" spans="2:7">
      <c r="B76" s="99">
        <v>2.7000000000000099</v>
      </c>
      <c r="C76" s="104">
        <f t="shared" si="11"/>
        <v>1.0420934814422318E-2</v>
      </c>
      <c r="D76" s="42">
        <f t="shared" si="8"/>
        <v>3.8396849961856293E-2</v>
      </c>
      <c r="E76" s="42">
        <f t="shared" si="9"/>
        <v>3.1241455256556177E-2</v>
      </c>
      <c r="F76" s="104">
        <f t="shared" si="10"/>
        <v>2.5561611020544231E-2</v>
      </c>
      <c r="G76" s="42">
        <f t="shared" si="12"/>
        <v>1.530482763005387E-2</v>
      </c>
    </row>
    <row r="77" spans="2:7">
      <c r="B77" s="99">
        <v>2.80000000000001</v>
      </c>
      <c r="C77" s="104">
        <f t="shared" si="11"/>
        <v>7.915451582979743E-3</v>
      </c>
      <c r="D77" s="42">
        <f t="shared" si="8"/>
        <v>3.6007905676899168E-2</v>
      </c>
      <c r="E77" s="42">
        <f t="shared" si="9"/>
        <v>2.8151623178220599E-2</v>
      </c>
      <c r="F77" s="104">
        <f t="shared" si="10"/>
        <v>2.2415519021676968E-2</v>
      </c>
      <c r="G77" s="42">
        <f t="shared" si="12"/>
        <v>1.244254410422926E-2</v>
      </c>
    </row>
    <row r="78" spans="2:7">
      <c r="B78" s="99">
        <v>2.9000000000000101</v>
      </c>
      <c r="C78" s="104">
        <f t="shared" si="11"/>
        <v>5.9525324197756795E-3</v>
      </c>
      <c r="D78" s="42">
        <f t="shared" si="8"/>
        <v>3.3826767926013676E-2</v>
      </c>
      <c r="E78" s="42">
        <f t="shared" si="9"/>
        <v>2.5409183884938163E-2</v>
      </c>
      <c r="F78" s="104">
        <f t="shared" si="10"/>
        <v>1.9676938890598256E-2</v>
      </c>
      <c r="G78" s="42">
        <f t="shared" si="12"/>
        <v>1.0084258001938125E-2</v>
      </c>
    </row>
    <row r="79" spans="2:7">
      <c r="B79" s="99">
        <v>3.0000000000000102</v>
      </c>
      <c r="C79" s="104">
        <f t="shared" si="11"/>
        <v>4.431848411937874E-3</v>
      </c>
      <c r="D79" s="42">
        <f t="shared" si="8"/>
        <v>3.183098861837888E-2</v>
      </c>
      <c r="E79" s="42">
        <f t="shared" si="9"/>
        <v>2.2972037309241113E-2</v>
      </c>
      <c r="F79" s="104">
        <f t="shared" si="10"/>
        <v>1.7292578800222735E-2</v>
      </c>
      <c r="G79" s="42">
        <f t="shared" si="12"/>
        <v>8.1499320978894868E-3</v>
      </c>
    </row>
    <row r="80" spans="2:7">
      <c r="B80" s="99">
        <v>3.1000000000000099</v>
      </c>
      <c r="C80" s="104">
        <f t="shared" si="11"/>
        <v>3.2668190561998202E-3</v>
      </c>
      <c r="D80" s="42">
        <f t="shared" si="8"/>
        <v>3.0000931779810443E-2</v>
      </c>
      <c r="E80" s="42">
        <f t="shared" si="9"/>
        <v>2.0803280835425226E-2</v>
      </c>
      <c r="F80" s="104">
        <f t="shared" si="10"/>
        <v>1.5215745044952635E-2</v>
      </c>
      <c r="G80" s="42">
        <f t="shared" si="12"/>
        <v>6.5698541102108274E-3</v>
      </c>
    </row>
    <row r="81" spans="2:7">
      <c r="B81" s="99">
        <v>3.2000000000000099</v>
      </c>
      <c r="C81" s="104">
        <f t="shared" si="11"/>
        <v>2.3840882014647662E-3</v>
      </c>
      <c r="D81" s="42">
        <f t="shared" si="8"/>
        <v>2.8319384891796164E-2</v>
      </c>
      <c r="E81" s="42">
        <f t="shared" si="9"/>
        <v>1.8870614158612093E-2</v>
      </c>
      <c r="F81" s="104">
        <f t="shared" si="10"/>
        <v>1.3405683736328717E-2</v>
      </c>
      <c r="G81" s="42">
        <f t="shared" si="12"/>
        <v>5.2839733789947132E-3</v>
      </c>
    </row>
    <row r="82" spans="2:7">
      <c r="B82" s="99">
        <v>3.30000000000001</v>
      </c>
      <c r="C82" s="104">
        <f t="shared" si="11"/>
        <v>1.7225689390536229E-3</v>
      </c>
      <c r="D82" s="42">
        <f t="shared" si="8"/>
        <v>2.6771226760621439E-2</v>
      </c>
      <c r="E82" s="42">
        <f t="shared" si="9"/>
        <v>1.7145790526981886E-2</v>
      </c>
      <c r="F82" s="104">
        <f t="shared" si="10"/>
        <v>1.1826934151171017E-2</v>
      </c>
      <c r="G82" s="42">
        <f t="shared" si="12"/>
        <v>4.2410671948170621E-3</v>
      </c>
    </row>
    <row r="83" spans="2:7">
      <c r="B83" s="99">
        <v>3.4000000000000101</v>
      </c>
      <c r="C83" s="104">
        <f t="shared" si="11"/>
        <v>1.2322191684729772E-3</v>
      </c>
      <c r="D83" s="42">
        <f t="shared" si="8"/>
        <v>2.53431438044418E-2</v>
      </c>
      <c r="E83" s="42">
        <f t="shared" si="9"/>
        <v>1.5604119051380424E-2</v>
      </c>
      <c r="F83" s="104">
        <f t="shared" si="10"/>
        <v>1.0448714749395085E-2</v>
      </c>
      <c r="G83" s="42">
        <f t="shared" si="12"/>
        <v>3.3978234145716599E-3</v>
      </c>
    </row>
    <row r="84" spans="2:7">
      <c r="B84" s="99">
        <v>3.5000000000000102</v>
      </c>
      <c r="C84" s="104">
        <f t="shared" si="11"/>
        <v>8.7268269504572915E-4</v>
      </c>
      <c r="D84" s="42">
        <f t="shared" si="8"/>
        <v>2.4023387636512378E-2</v>
      </c>
      <c r="E84" s="42">
        <f t="shared" si="9"/>
        <v>1.4224018801529575E-2</v>
      </c>
      <c r="F84" s="104">
        <f t="shared" si="10"/>
        <v>9.2443540925208068E-3</v>
      </c>
      <c r="G84" s="42">
        <f t="shared" si="12"/>
        <v>2.7179038385070739E-3</v>
      </c>
    </row>
    <row r="85" spans="2:7">
      <c r="B85" s="99">
        <v>3.6000000000000099</v>
      </c>
      <c r="C85" s="104">
        <f t="shared" si="11"/>
        <v>6.1190193011375076E-4</v>
      </c>
      <c r="D85" s="42">
        <f t="shared" si="8"/>
        <v>2.2801567778208388E-2</v>
      </c>
      <c r="E85" s="42">
        <f t="shared" si="9"/>
        <v>1.2986622934728438E-2</v>
      </c>
      <c r="F85" s="104">
        <f t="shared" si="10"/>
        <v>8.1907726871289655E-3</v>
      </c>
      <c r="G85" s="42">
        <f t="shared" si="12"/>
        <v>2.1710338625362492E-3</v>
      </c>
    </row>
    <row r="86" spans="2:7">
      <c r="B86" s="99">
        <v>3.7000000000000099</v>
      </c>
      <c r="C86" s="104">
        <f t="shared" si="11"/>
        <v>4.2478027055073593E-4</v>
      </c>
      <c r="D86" s="42">
        <f t="shared" si="8"/>
        <v>2.1668474212647316E-2</v>
      </c>
      <c r="E86" s="42">
        <f t="shared" si="9"/>
        <v>1.1875429662214266E-2</v>
      </c>
      <c r="F86" s="104">
        <f t="shared" si="10"/>
        <v>7.2680175325693106E-3</v>
      </c>
      <c r="G86" s="42">
        <f t="shared" si="12"/>
        <v>1.7321484039813317E-3</v>
      </c>
    </row>
    <row r="87" spans="2:7">
      <c r="B87" s="99">
        <v>3.80000000000001</v>
      </c>
      <c r="C87" s="104">
        <f t="shared" si="11"/>
        <v>2.919469257914491E-4</v>
      </c>
      <c r="D87" s="42">
        <f t="shared" si="8"/>
        <v>2.0615925270970798E-2</v>
      </c>
      <c r="E87" s="42">
        <f t="shared" si="9"/>
        <v>1.0875996116865704E-2</v>
      </c>
      <c r="F87" s="104">
        <f t="shared" si="10"/>
        <v>6.4588483643697649E-3</v>
      </c>
      <c r="G87" s="42">
        <f t="shared" si="12"/>
        <v>1.380611911827532E-3</v>
      </c>
    </row>
    <row r="88" spans="2:7">
      <c r="B88" s="99">
        <v>3.9000000000000101</v>
      </c>
      <c r="C88" s="104">
        <f t="shared" si="11"/>
        <v>1.9865547139276475E-4</v>
      </c>
      <c r="D88" s="42">
        <f t="shared" si="8"/>
        <v>1.9636637025526784E-2</v>
      </c>
      <c r="E88" s="42">
        <f t="shared" si="9"/>
        <v>9.9756709055488883E-3</v>
      </c>
      <c r="F88" s="104">
        <f t="shared" si="10"/>
        <v>5.7483728547693316E-3</v>
      </c>
      <c r="G88" s="42">
        <f t="shared" si="12"/>
        <v>1.0995210847803943E-3</v>
      </c>
    </row>
    <row r="89" spans="2:7" ht="19.5" thickBot="1">
      <c r="B89" s="100">
        <v>4.0000000000000098</v>
      </c>
      <c r="C89" s="105">
        <f t="shared" si="11"/>
        <v>1.3383022576488014E-4</v>
      </c>
      <c r="D89" s="43">
        <f t="shared" si="8"/>
        <v>1.8724110951987602E-2</v>
      </c>
      <c r="E89" s="43">
        <f t="shared" si="9"/>
        <v>9.1633611427443893E-3</v>
      </c>
      <c r="F89" s="105">
        <f t="shared" si="10"/>
        <v>5.1237270519178578E-3</v>
      </c>
      <c r="G89" s="43">
        <f>_xlfn.T.DIST($B89,19,0)</f>
        <v>8.7509229562639831E-4</v>
      </c>
    </row>
  </sheetData>
  <mergeCells count="1">
    <mergeCell ref="D5:G6"/>
  </mergeCells>
  <phoneticPr fontId="1"/>
  <pageMargins left="0.7" right="0.7" top="0.75" bottom="0.75" header="0.3" footer="0.3"/>
  <pageSetup paperSize="9" orientation="portrait" horizontalDpi="90" verticalDpi="9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A39C8-0B91-4CD0-B2C0-C3733942435A}">
  <dimension ref="A2:U83"/>
  <sheetViews>
    <sheetView zoomScale="87" zoomScaleNormal="87" workbookViewId="0"/>
  </sheetViews>
  <sheetFormatPr defaultRowHeight="18.75"/>
  <cols>
    <col min="2" max="2" width="8.25" customWidth="1"/>
    <col min="3" max="3" width="12.375" style="5" customWidth="1"/>
    <col min="4" max="6" width="9.625" customWidth="1"/>
    <col min="9" max="9" width="4.125" customWidth="1"/>
    <col min="10" max="10" width="9.625" style="5" customWidth="1"/>
    <col min="11" max="11" width="12.875" customWidth="1"/>
    <col min="12" max="13" width="11.5" customWidth="1"/>
    <col min="14" max="14" width="8" customWidth="1"/>
    <col min="15" max="15" width="10.125" customWidth="1"/>
    <col min="16" max="17" width="10.25" customWidth="1"/>
    <col min="18" max="18" width="7" customWidth="1"/>
    <col min="19" max="19" width="6.875" customWidth="1"/>
    <col min="20" max="20" width="7.75" customWidth="1"/>
    <col min="21" max="21" width="8.25" customWidth="1"/>
  </cols>
  <sheetData>
    <row r="2" spans="1:21">
      <c r="A2" s="6"/>
    </row>
    <row r="3" spans="1:21" ht="26.25" thickBot="1">
      <c r="C3" s="523" t="s">
        <v>109</v>
      </c>
      <c r="D3" s="523"/>
      <c r="E3" s="523"/>
      <c r="F3" s="523"/>
      <c r="K3" s="107" t="s">
        <v>69</v>
      </c>
      <c r="L3" s="107"/>
    </row>
    <row r="4" spans="1:21" ht="19.5" thickBot="1">
      <c r="C4" s="111"/>
      <c r="D4" s="521" t="s">
        <v>70</v>
      </c>
      <c r="E4" s="506"/>
      <c r="F4" s="522"/>
      <c r="J4" s="96" t="s">
        <v>71</v>
      </c>
      <c r="K4" s="92">
        <v>1</v>
      </c>
      <c r="L4" s="90">
        <v>2</v>
      </c>
      <c r="M4" s="90">
        <v>3</v>
      </c>
      <c r="N4" s="90">
        <v>4</v>
      </c>
      <c r="O4" s="90">
        <v>5</v>
      </c>
      <c r="P4" s="90">
        <v>10</v>
      </c>
      <c r="Q4" s="90">
        <v>19</v>
      </c>
      <c r="R4" s="90">
        <v>20</v>
      </c>
      <c r="S4" s="90">
        <v>100</v>
      </c>
      <c r="T4" s="90">
        <v>1000</v>
      </c>
      <c r="U4" s="91">
        <v>100000</v>
      </c>
    </row>
    <row r="5" spans="1:21" ht="19.5" thickBot="1">
      <c r="C5" s="114" t="s">
        <v>71</v>
      </c>
      <c r="D5" s="111">
        <v>0.1</v>
      </c>
      <c r="E5" s="143">
        <v>0.05</v>
      </c>
      <c r="F5" s="111">
        <v>0.01</v>
      </c>
      <c r="J5" s="96" t="s">
        <v>72</v>
      </c>
      <c r="K5" s="524" t="s">
        <v>73</v>
      </c>
      <c r="L5" s="525"/>
      <c r="M5" s="525"/>
      <c r="N5" s="525"/>
      <c r="O5" s="525"/>
      <c r="P5" s="525"/>
      <c r="Q5" s="525"/>
      <c r="R5" s="525"/>
      <c r="S5" s="525"/>
      <c r="T5" s="525"/>
      <c r="U5" s="147"/>
    </row>
    <row r="6" spans="1:21">
      <c r="C6" s="115">
        <v>1</v>
      </c>
      <c r="D6" s="116">
        <f>_xlfn.T.INV.2T(D$5,$C6)</f>
        <v>6.3137515146750438</v>
      </c>
      <c r="E6" s="117">
        <f t="shared" ref="E6:F21" si="0">_xlfn.T.INV.2T(E$5,$C6)</f>
        <v>12.706204736174707</v>
      </c>
      <c r="F6" s="118">
        <f t="shared" si="0"/>
        <v>63.656741162871583</v>
      </c>
      <c r="J6" s="98">
        <v>-5</v>
      </c>
      <c r="K6" s="148">
        <f>_xlfn.T.DIST($J6,K$4,0)</f>
        <v>1.2242687930145794E-2</v>
      </c>
      <c r="L6" s="145">
        <f t="shared" ref="L6:S6" si="1">_xlfn.T.DIST($J6,L$4,0)</f>
        <v>7.1277811011064901E-3</v>
      </c>
      <c r="M6" s="145">
        <f t="shared" si="1"/>
        <v>4.219353791493307E-3</v>
      </c>
      <c r="N6" s="145">
        <f t="shared" si="1"/>
        <v>2.6496362165572196E-3</v>
      </c>
      <c r="O6" s="145">
        <f t="shared" si="1"/>
        <v>1.7574383788078454E-3</v>
      </c>
      <c r="P6" s="145">
        <f t="shared" si="1"/>
        <v>3.960010564637988E-4</v>
      </c>
      <c r="Q6" s="145">
        <f>_xlfn.T.DIST($J6,Q$4,0)</f>
        <v>8.8758006398049062E-5</v>
      </c>
      <c r="R6" s="145">
        <f t="shared" si="1"/>
        <v>7.8989106244035256E-5</v>
      </c>
      <c r="S6" s="145">
        <f t="shared" si="1"/>
        <v>5.0800582347272843E-6</v>
      </c>
      <c r="T6" s="145">
        <f>_xlfn.T.DIST($J6,T$4,0)</f>
        <v>1.7120122333122469E-6</v>
      </c>
      <c r="U6" s="146">
        <f>_xlfn.T.DIST($J6,U$4,0)</f>
        <v>1.4888541243250888E-6</v>
      </c>
    </row>
    <row r="7" spans="1:21">
      <c r="C7" s="119">
        <v>2</v>
      </c>
      <c r="D7" s="120">
        <f t="shared" ref="D7:F24" si="2">_xlfn.T.INV.2T(D$5,$C7)</f>
        <v>2.9199855803537269</v>
      </c>
      <c r="E7" s="121">
        <f t="shared" si="0"/>
        <v>4.3026527297494637</v>
      </c>
      <c r="F7" s="120">
        <f t="shared" si="0"/>
        <v>9.9248432009182928</v>
      </c>
      <c r="J7" s="99">
        <v>-4.8</v>
      </c>
      <c r="K7" s="149">
        <f t="shared" ref="K7:U30" si="3">_xlfn.T.DIST($J7,K$4,0)</f>
        <v>1.3240843851239215E-2</v>
      </c>
      <c r="L7" s="139">
        <f t="shared" si="3"/>
        <v>7.9808383284487999E-3</v>
      </c>
      <c r="M7" s="139">
        <f t="shared" si="3"/>
        <v>4.8784296352102066E-3</v>
      </c>
      <c r="N7" s="139">
        <f t="shared" si="3"/>
        <v>3.1562000899559108E-3</v>
      </c>
      <c r="O7" s="139">
        <f t="shared" si="3"/>
        <v>2.15233487387578E-3</v>
      </c>
      <c r="P7" s="139">
        <f t="shared" si="3"/>
        <v>5.4368878659587629E-4</v>
      </c>
      <c r="Q7" s="139">
        <f t="shared" si="3"/>
        <v>1.399932932797896E-4</v>
      </c>
      <c r="R7" s="139">
        <f t="shared" si="3"/>
        <v>1.2607815260492052E-4</v>
      </c>
      <c r="S7" s="139">
        <f t="shared" si="3"/>
        <v>1.1284571266224042E-5</v>
      </c>
      <c r="T7" s="139">
        <f t="shared" si="3"/>
        <v>4.4621882587697638E-6</v>
      </c>
      <c r="U7" s="140">
        <f t="shared" si="3"/>
        <v>3.9660920444840738E-6</v>
      </c>
    </row>
    <row r="8" spans="1:21">
      <c r="C8" s="119">
        <v>3</v>
      </c>
      <c r="D8" s="120">
        <f t="shared" si="2"/>
        <v>2.3533634348018233</v>
      </c>
      <c r="E8" s="121">
        <f t="shared" si="0"/>
        <v>3.1824463052837091</v>
      </c>
      <c r="F8" s="120">
        <f t="shared" si="0"/>
        <v>5.8409093097333571</v>
      </c>
      <c r="J8" s="99">
        <v>-4.5999999999999996</v>
      </c>
      <c r="K8" s="149">
        <f t="shared" si="3"/>
        <v>1.4364164538979726E-2</v>
      </c>
      <c r="L8" s="139">
        <f t="shared" si="3"/>
        <v>8.9720599624717508E-3</v>
      </c>
      <c r="M8" s="139">
        <f t="shared" si="3"/>
        <v>5.6671948539310842E-3</v>
      </c>
      <c r="N8" s="139">
        <f t="shared" si="3"/>
        <v>3.7792415796244283E-3</v>
      </c>
      <c r="O8" s="139">
        <f t="shared" si="3"/>
        <v>2.6505173502748385E-3</v>
      </c>
      <c r="P8" s="139">
        <f t="shared" si="3"/>
        <v>7.5038582063150731E-4</v>
      </c>
      <c r="Q8" s="139">
        <f t="shared" si="3"/>
        <v>2.2120618327277575E-4</v>
      </c>
      <c r="R8" s="139">
        <f t="shared" si="3"/>
        <v>2.0151494044364681E-4</v>
      </c>
      <c r="S8" s="139">
        <f t="shared" si="3"/>
        <v>2.4557349001839969E-5</v>
      </c>
      <c r="T8" s="139">
        <f t="shared" si="3"/>
        <v>1.1203591538385659E-5</v>
      </c>
      <c r="U8" s="140">
        <f t="shared" si="3"/>
        <v>1.0151108811887663E-5</v>
      </c>
    </row>
    <row r="9" spans="1:21">
      <c r="C9" s="119">
        <v>4</v>
      </c>
      <c r="D9" s="120">
        <f t="shared" si="2"/>
        <v>2.1318467863266499</v>
      </c>
      <c r="E9" s="121">
        <f t="shared" si="0"/>
        <v>2.7764451051977934</v>
      </c>
      <c r="F9" s="120">
        <f t="shared" si="0"/>
        <v>4.604094871349993</v>
      </c>
      <c r="J9" s="99">
        <v>-4.4000000000000004</v>
      </c>
      <c r="K9" s="149">
        <f t="shared" si="3"/>
        <v>1.5634080853820759E-2</v>
      </c>
      <c r="L9" s="139">
        <f t="shared" si="3"/>
        <v>1.0129736011421239E-2</v>
      </c>
      <c r="M9" s="139">
        <f t="shared" si="3"/>
        <v>6.6163490190818625E-3</v>
      </c>
      <c r="N9" s="139">
        <f t="shared" si="3"/>
        <v>4.5498716959368538E-3</v>
      </c>
      <c r="O9" s="139">
        <f t="shared" si="3"/>
        <v>3.2825550529426116E-3</v>
      </c>
      <c r="P9" s="139">
        <f t="shared" si="3"/>
        <v>1.0409079047853488E-3</v>
      </c>
      <c r="Q9" s="139">
        <f t="shared" si="3"/>
        <v>3.4990352591770689E-4</v>
      </c>
      <c r="R9" s="139">
        <f t="shared" si="3"/>
        <v>3.2227020253405701E-4</v>
      </c>
      <c r="S9" s="139">
        <f t="shared" si="3"/>
        <v>5.2294309899515627E-5</v>
      </c>
      <c r="T9" s="139">
        <f t="shared" si="3"/>
        <v>2.7092172325582956E-5</v>
      </c>
      <c r="U9" s="140">
        <f t="shared" si="3"/>
        <v>2.4963372166685837E-5</v>
      </c>
    </row>
    <row r="10" spans="1:21">
      <c r="C10" s="119">
        <v>5</v>
      </c>
      <c r="D10" s="120">
        <f t="shared" si="2"/>
        <v>2.0150483733330233</v>
      </c>
      <c r="E10" s="121">
        <f t="shared" si="0"/>
        <v>2.570581835636315</v>
      </c>
      <c r="F10" s="120">
        <f t="shared" si="0"/>
        <v>4.0321429835552278</v>
      </c>
      <c r="J10" s="99">
        <v>-4.2</v>
      </c>
      <c r="K10" s="149">
        <f t="shared" si="3"/>
        <v>1.7076710632177611E-2</v>
      </c>
      <c r="L10" s="139">
        <f t="shared" si="3"/>
        <v>1.1489146700777097E-2</v>
      </c>
      <c r="M10" s="139">
        <f t="shared" si="3"/>
        <v>7.7650207237835774E-3</v>
      </c>
      <c r="N10" s="139">
        <f t="shared" si="3"/>
        <v>5.5085602634653563E-3</v>
      </c>
      <c r="O10" s="139">
        <f t="shared" si="3"/>
        <v>4.0889763895371753E-3</v>
      </c>
      <c r="P10" s="139">
        <f t="shared" si="3"/>
        <v>1.4508127901999993E-3</v>
      </c>
      <c r="Q10" s="139">
        <f t="shared" si="3"/>
        <v>5.535790599458056E-4</v>
      </c>
      <c r="R10" s="139">
        <f t="shared" si="3"/>
        <v>5.1520211777581534E-4</v>
      </c>
      <c r="S10" s="139">
        <f t="shared" si="3"/>
        <v>1.0884188335886366E-4</v>
      </c>
      <c r="T10" s="139">
        <f t="shared" si="3"/>
        <v>6.3084078163315739E-5</v>
      </c>
      <c r="U10" s="140">
        <f t="shared" si="3"/>
        <v>5.8983583832708321E-5</v>
      </c>
    </row>
    <row r="11" spans="1:21">
      <c r="C11" s="119">
        <v>6</v>
      </c>
      <c r="D11" s="120">
        <f t="shared" si="2"/>
        <v>1.9431802805153031</v>
      </c>
      <c r="E11" s="121">
        <f t="shared" si="0"/>
        <v>2.4469118511449697</v>
      </c>
      <c r="F11" s="120">
        <f t="shared" si="0"/>
        <v>3.7074280213247794</v>
      </c>
      <c r="J11" s="99">
        <v>-4</v>
      </c>
      <c r="K11" s="149">
        <f t="shared" si="3"/>
        <v>1.8724110951987685E-2</v>
      </c>
      <c r="L11" s="139">
        <f t="shared" si="3"/>
        <v>1.3094570021973112E-2</v>
      </c>
      <c r="M11" s="139">
        <f t="shared" si="3"/>
        <v>9.1633611427444726E-3</v>
      </c>
      <c r="N11" s="139">
        <f t="shared" si="3"/>
        <v>6.7082039324993705E-3</v>
      </c>
      <c r="O11" s="139">
        <f t="shared" si="3"/>
        <v>5.1237270519179116E-3</v>
      </c>
      <c r="P11" s="139">
        <f t="shared" si="3"/>
        <v>2.0310339110412167E-3</v>
      </c>
      <c r="Q11" s="139">
        <f t="shared" si="3"/>
        <v>8.7509229562641848E-4</v>
      </c>
      <c r="R11" s="139">
        <f t="shared" si="3"/>
        <v>8.2247430013313949E-4</v>
      </c>
      <c r="S11" s="139">
        <f t="shared" si="3"/>
        <v>2.2115455654062892E-4</v>
      </c>
      <c r="T11" s="139">
        <f t="shared" si="3"/>
        <v>1.4141668881701845E-4</v>
      </c>
      <c r="U11" s="140">
        <f t="shared" si="3"/>
        <v>1.3390484863400848E-4</v>
      </c>
    </row>
    <row r="12" spans="1:21">
      <c r="C12" s="119">
        <v>7</v>
      </c>
      <c r="D12" s="120">
        <f t="shared" si="2"/>
        <v>1.8945786050900073</v>
      </c>
      <c r="E12" s="121">
        <f t="shared" si="0"/>
        <v>2.3646242515927849</v>
      </c>
      <c r="F12" s="120">
        <f t="shared" si="0"/>
        <v>3.4994832973504946</v>
      </c>
      <c r="J12" s="99">
        <v>-3.8</v>
      </c>
      <c r="K12" s="149">
        <f t="shared" si="3"/>
        <v>2.0615925270970902E-2</v>
      </c>
      <c r="L12" s="139">
        <f t="shared" si="3"/>
        <v>1.500193502636832E-2</v>
      </c>
      <c r="M12" s="139">
        <f t="shared" si="3"/>
        <v>1.0875996116865797E-2</v>
      </c>
      <c r="N12" s="139">
        <f t="shared" si="3"/>
        <v>8.2182425413127851E-3</v>
      </c>
      <c r="O12" s="139">
        <f t="shared" si="3"/>
        <v>6.458848364369843E-3</v>
      </c>
      <c r="P12" s="139">
        <f t="shared" si="3"/>
        <v>2.854394394609606E-3</v>
      </c>
      <c r="Q12" s="139">
        <f t="shared" si="3"/>
        <v>1.380611911827563E-3</v>
      </c>
      <c r="R12" s="139">
        <f t="shared" si="3"/>
        <v>1.3095907391567757E-3</v>
      </c>
      <c r="S12" s="139">
        <f t="shared" si="3"/>
        <v>4.3817032981298675E-4</v>
      </c>
      <c r="T12" s="139">
        <f t="shared" si="3"/>
        <v>3.0514455242976939E-4</v>
      </c>
      <c r="U12" s="140">
        <f t="shared" si="3"/>
        <v>2.9207732060113978E-4</v>
      </c>
    </row>
    <row r="13" spans="1:21">
      <c r="C13" s="119">
        <v>8</v>
      </c>
      <c r="D13" s="120">
        <f t="shared" si="2"/>
        <v>1.8595480375308981</v>
      </c>
      <c r="E13" s="121">
        <f t="shared" si="0"/>
        <v>2.3060041352041671</v>
      </c>
      <c r="F13" s="120">
        <f t="shared" si="0"/>
        <v>3.3553873313333953</v>
      </c>
      <c r="J13" s="99">
        <v>-3.6</v>
      </c>
      <c r="K13" s="149">
        <f t="shared" si="3"/>
        <v>2.2801567778208503E-2</v>
      </c>
      <c r="L13" s="139">
        <f t="shared" si="3"/>
        <v>1.728234258004744E-2</v>
      </c>
      <c r="M13" s="139">
        <f t="shared" si="3"/>
        <v>1.2986622934728548E-2</v>
      </c>
      <c r="N13" s="139">
        <f t="shared" si="3"/>
        <v>1.0130167496884291E-2</v>
      </c>
      <c r="O13" s="139">
        <f t="shared" si="3"/>
        <v>8.1907726871290592E-3</v>
      </c>
      <c r="P13" s="139">
        <f t="shared" si="3"/>
        <v>4.0246232150294671E-3</v>
      </c>
      <c r="Q13" s="139">
        <f t="shared" si="3"/>
        <v>2.1710338625362965E-3</v>
      </c>
      <c r="R13" s="139">
        <f t="shared" si="3"/>
        <v>2.0769830997115065E-3</v>
      </c>
      <c r="S13" s="139">
        <f t="shared" si="3"/>
        <v>8.4552766213672782E-4</v>
      </c>
      <c r="T13" s="139">
        <f t="shared" si="3"/>
        <v>6.3366140423540653E-4</v>
      </c>
      <c r="U13" s="140">
        <f t="shared" si="3"/>
        <v>6.1211770758995648E-4</v>
      </c>
    </row>
    <row r="14" spans="1:21">
      <c r="C14" s="119">
        <v>9</v>
      </c>
      <c r="D14" s="120">
        <f t="shared" si="2"/>
        <v>1.8331129326562374</v>
      </c>
      <c r="E14" s="121">
        <f t="shared" si="0"/>
        <v>2.2621571627982053</v>
      </c>
      <c r="F14" s="120">
        <f t="shared" si="0"/>
        <v>3.2498355415921263</v>
      </c>
      <c r="J14" s="99">
        <v>-3.4</v>
      </c>
      <c r="K14" s="149">
        <f t="shared" si="3"/>
        <v>2.5343143804441935E-2</v>
      </c>
      <c r="L14" s="139">
        <f t="shared" si="3"/>
        <v>2.002674950566255E-2</v>
      </c>
      <c r="M14" s="139">
        <f t="shared" si="3"/>
        <v>1.5604119051380573E-2</v>
      </c>
      <c r="N14" s="139">
        <f t="shared" si="3"/>
        <v>1.256484872960612E-2</v>
      </c>
      <c r="O14" s="139">
        <f t="shared" si="3"/>
        <v>1.0448714749395219E-2</v>
      </c>
      <c r="P14" s="139">
        <f t="shared" si="3"/>
        <v>5.6885611066299349E-3</v>
      </c>
      <c r="Q14" s="139">
        <f t="shared" si="3"/>
        <v>3.3978234145717323E-3</v>
      </c>
      <c r="R14" s="139">
        <f t="shared" si="3"/>
        <v>3.2761226464425503E-3</v>
      </c>
      <c r="S14" s="139">
        <f t="shared" si="3"/>
        <v>1.5872480975634023E-3</v>
      </c>
      <c r="T14" s="139">
        <f t="shared" si="3"/>
        <v>1.2661401788172729E-3</v>
      </c>
      <c r="U14" s="140">
        <f t="shared" si="3"/>
        <v>1.2325565489380943E-3</v>
      </c>
    </row>
    <row r="15" spans="1:21">
      <c r="C15" s="119">
        <v>10</v>
      </c>
      <c r="D15" s="120">
        <f t="shared" si="2"/>
        <v>1.812461122811676</v>
      </c>
      <c r="E15" s="121">
        <f t="shared" si="0"/>
        <v>2.2281388519862744</v>
      </c>
      <c r="F15" s="120">
        <f t="shared" si="0"/>
        <v>3.1692726726169518</v>
      </c>
      <c r="J15" s="99">
        <v>-3.2</v>
      </c>
      <c r="K15" s="149">
        <f t="shared" si="3"/>
        <v>2.831938489179632E-2</v>
      </c>
      <c r="L15" s="139">
        <f t="shared" si="3"/>
        <v>2.335220385927407E-2</v>
      </c>
      <c r="M15" s="139">
        <f t="shared" si="3"/>
        <v>1.887061415861228E-2</v>
      </c>
      <c r="N15" s="139">
        <f t="shared" si="3"/>
        <v>1.5682174165287874E-2</v>
      </c>
      <c r="O15" s="139">
        <f t="shared" si="3"/>
        <v>1.3405683736328885E-2</v>
      </c>
      <c r="P15" s="139">
        <f t="shared" si="3"/>
        <v>8.052167372342163E-3</v>
      </c>
      <c r="Q15" s="139">
        <f t="shared" si="3"/>
        <v>5.2839733789948277E-3</v>
      </c>
      <c r="R15" s="139">
        <f t="shared" si="3"/>
        <v>5.1308560784476074E-3</v>
      </c>
      <c r="S15" s="139">
        <f t="shared" si="3"/>
        <v>2.8953063127411935E-3</v>
      </c>
      <c r="T15" s="139">
        <f t="shared" si="3"/>
        <v>2.4339357294116577E-3</v>
      </c>
      <c r="U15" s="140">
        <f t="shared" si="3"/>
        <v>2.3845851657225969E-3</v>
      </c>
    </row>
    <row r="16" spans="1:21">
      <c r="C16" s="119">
        <v>11</v>
      </c>
      <c r="D16" s="120">
        <f t="shared" si="2"/>
        <v>1.7958848187040437</v>
      </c>
      <c r="E16" s="121">
        <f t="shared" si="0"/>
        <v>2.2009851600916384</v>
      </c>
      <c r="F16" s="120">
        <f t="shared" si="0"/>
        <v>3.1058065155392809</v>
      </c>
      <c r="J16" s="99">
        <v>-3</v>
      </c>
      <c r="K16" s="149">
        <f t="shared" si="3"/>
        <v>3.1830988618379068E-2</v>
      </c>
      <c r="L16" s="139">
        <f t="shared" si="3"/>
        <v>2.7410122234342141E-2</v>
      </c>
      <c r="M16" s="139">
        <f t="shared" si="3"/>
        <v>2.2972037309241342E-2</v>
      </c>
      <c r="N16" s="139">
        <f t="shared" si="3"/>
        <v>1.9693498090836536E-2</v>
      </c>
      <c r="O16" s="139">
        <f t="shared" si="3"/>
        <v>1.7292578800222964E-2</v>
      </c>
      <c r="P16" s="139">
        <f t="shared" si="3"/>
        <v>1.1400549464542524E-2</v>
      </c>
      <c r="Q16" s="139">
        <f t="shared" si="3"/>
        <v>8.1499320978896585E-3</v>
      </c>
      <c r="R16" s="139">
        <f t="shared" si="3"/>
        <v>7.9637866461806615E-3</v>
      </c>
      <c r="S16" s="139">
        <f t="shared" si="3"/>
        <v>5.1260897023202509E-3</v>
      </c>
      <c r="T16" s="139">
        <f t="shared" si="3"/>
        <v>4.5006246101399004E-3</v>
      </c>
      <c r="U16" s="140">
        <f t="shared" si="3"/>
        <v>4.432535356805864E-3</v>
      </c>
    </row>
    <row r="17" spans="3:21">
      <c r="C17" s="119">
        <v>12</v>
      </c>
      <c r="D17" s="120">
        <f t="shared" si="2"/>
        <v>1.7822875556493194</v>
      </c>
      <c r="E17" s="121">
        <f t="shared" si="0"/>
        <v>2.1788128296672284</v>
      </c>
      <c r="F17" s="120">
        <f t="shared" si="0"/>
        <v>3.0545395893929017</v>
      </c>
      <c r="J17" s="99">
        <v>-2.8</v>
      </c>
      <c r="K17" s="149">
        <f t="shared" si="3"/>
        <v>3.6007905676899397E-2</v>
      </c>
      <c r="L17" s="139">
        <f t="shared" si="3"/>
        <v>3.2397190704437938E-2</v>
      </c>
      <c r="M17" s="139">
        <f t="shared" si="3"/>
        <v>2.81516231782209E-2</v>
      </c>
      <c r="N17" s="139">
        <f t="shared" si="3"/>
        <v>2.4877228205426087E-2</v>
      </c>
      <c r="O17" s="139">
        <f t="shared" si="3"/>
        <v>2.2415519021677269E-2</v>
      </c>
      <c r="P17" s="139">
        <f t="shared" si="3"/>
        <v>1.6121257439422144E-2</v>
      </c>
      <c r="Q17" s="139">
        <f t="shared" si="3"/>
        <v>1.2442544104229521E-2</v>
      </c>
      <c r="R17" s="139">
        <f t="shared" si="3"/>
        <v>1.2225641868022562E-2</v>
      </c>
      <c r="S17" s="139">
        <f t="shared" si="3"/>
        <v>8.7991444754205242E-3</v>
      </c>
      <c r="T17" s="139">
        <f t="shared" si="3"/>
        <v>8.0040573881732958E-3</v>
      </c>
      <c r="U17" s="140">
        <f t="shared" si="3"/>
        <v>7.9163378268042126E-3</v>
      </c>
    </row>
    <row r="18" spans="3:21">
      <c r="C18" s="119">
        <v>13</v>
      </c>
      <c r="D18" s="120">
        <f t="shared" si="2"/>
        <v>1.7709333959868729</v>
      </c>
      <c r="E18" s="121">
        <f t="shared" si="0"/>
        <v>2.1603686564627926</v>
      </c>
      <c r="F18" s="120">
        <f t="shared" si="0"/>
        <v>3.0122758387165782</v>
      </c>
      <c r="J18" s="99">
        <v>-2.6</v>
      </c>
      <c r="K18" s="149">
        <f t="shared" si="3"/>
        <v>4.1019315229869929E-2</v>
      </c>
      <c r="L18" s="139">
        <f t="shared" si="3"/>
        <v>3.8569485068463798E-2</v>
      </c>
      <c r="M18" s="139">
        <f t="shared" si="3"/>
        <v>3.4726608402172142E-2</v>
      </c>
      <c r="N18" s="139">
        <f t="shared" si="3"/>
        <v>3.1597343226134868E-2</v>
      </c>
      <c r="O18" s="139">
        <f t="shared" si="3"/>
        <v>2.9175741685939279E-2</v>
      </c>
      <c r="P18" s="139">
        <f t="shared" si="3"/>
        <v>2.2728119798464959E-2</v>
      </c>
      <c r="Q18" s="139">
        <f t="shared" si="3"/>
        <v>1.8761852481682013E-2</v>
      </c>
      <c r="R18" s="139">
        <f t="shared" si="3"/>
        <v>1.8522280164803128E-2</v>
      </c>
      <c r="S18" s="139">
        <f t="shared" si="3"/>
        <v>1.4628230984764425E-2</v>
      </c>
      <c r="T18" s="139">
        <f t="shared" si="3"/>
        <v>1.3688708455423616E-2</v>
      </c>
      <c r="U18" s="140">
        <f t="shared" si="3"/>
        <v>1.3584027931483828E-2</v>
      </c>
    </row>
    <row r="19" spans="3:21">
      <c r="C19" s="119">
        <v>14</v>
      </c>
      <c r="D19" s="120">
        <f t="shared" si="2"/>
        <v>1.7613101357748921</v>
      </c>
      <c r="E19" s="121">
        <f t="shared" si="0"/>
        <v>2.1447866879178044</v>
      </c>
      <c r="F19" s="120">
        <f t="shared" si="0"/>
        <v>2.9768427343708348</v>
      </c>
      <c r="J19" s="99">
        <v>-2.4</v>
      </c>
      <c r="K19" s="149">
        <f t="shared" si="3"/>
        <v>4.7087261269791521E-2</v>
      </c>
      <c r="L19" s="139">
        <f t="shared" si="3"/>
        <v>4.6260190632586233E-2</v>
      </c>
      <c r="M19" s="139">
        <f t="shared" si="3"/>
        <v>4.3107594875663999E-2</v>
      </c>
      <c r="N19" s="139">
        <f t="shared" si="3"/>
        <v>4.0323358954948249E-2</v>
      </c>
      <c r="O19" s="139">
        <f t="shared" si="3"/>
        <v>3.8089656526431967E-2</v>
      </c>
      <c r="P19" s="139">
        <f t="shared" si="3"/>
        <v>3.1879493750030567E-2</v>
      </c>
      <c r="Q19" s="139">
        <f t="shared" si="3"/>
        <v>2.787583596925066E-2</v>
      </c>
      <c r="R19" s="139">
        <f t="shared" si="3"/>
        <v>2.7629121628762382E-2</v>
      </c>
      <c r="S19" s="139">
        <f t="shared" si="3"/>
        <v>2.3528352578322576E-2</v>
      </c>
      <c r="T19" s="139">
        <f t="shared" si="3"/>
        <v>2.2509955881660906E-2</v>
      </c>
      <c r="U19" s="140">
        <f t="shared" si="3"/>
        <v>2.2395686815077084E-2</v>
      </c>
    </row>
    <row r="20" spans="3:21">
      <c r="C20" s="119">
        <v>15</v>
      </c>
      <c r="D20" s="120">
        <f t="shared" si="2"/>
        <v>1.7530503556925723</v>
      </c>
      <c r="E20" s="121">
        <f t="shared" si="0"/>
        <v>2.1314495455597742</v>
      </c>
      <c r="F20" s="120">
        <f t="shared" si="0"/>
        <v>2.9467128834752381</v>
      </c>
      <c r="J20" s="99">
        <v>-2.2000000000000002</v>
      </c>
      <c r="K20" s="149">
        <f t="shared" si="3"/>
        <v>5.4505117497224427E-2</v>
      </c>
      <c r="L20" s="139">
        <f t="shared" si="3"/>
        <v>5.5900519948967275E-2</v>
      </c>
      <c r="M20" s="139">
        <f t="shared" si="3"/>
        <v>5.3818288156802389E-2</v>
      </c>
      <c r="N20" s="139">
        <f t="shared" si="3"/>
        <v>5.1647652126004202E-2</v>
      </c>
      <c r="O20" s="139">
        <f t="shared" si="3"/>
        <v>4.9803352151145085E-2</v>
      </c>
      <c r="P20" s="139">
        <f t="shared" si="3"/>
        <v>4.4379676614245689E-2</v>
      </c>
      <c r="Q20" s="139">
        <f t="shared" si="3"/>
        <v>4.0707252694347502E-2</v>
      </c>
      <c r="R20" s="139">
        <f t="shared" si="3"/>
        <v>4.0476866433134216E-2</v>
      </c>
      <c r="S20" s="139">
        <f t="shared" si="3"/>
        <v>3.657718070102204E-2</v>
      </c>
      <c r="T20" s="139">
        <f t="shared" si="3"/>
        <v>3.5587347061847983E-2</v>
      </c>
      <c r="U20" s="140">
        <f t="shared" si="3"/>
        <v>3.5475723180407544E-2</v>
      </c>
    </row>
    <row r="21" spans="3:21">
      <c r="C21" s="119">
        <v>16</v>
      </c>
      <c r="D21" s="120">
        <f t="shared" si="2"/>
        <v>1.7458836762762506</v>
      </c>
      <c r="E21" s="121">
        <f t="shared" si="0"/>
        <v>2.119905299221255</v>
      </c>
      <c r="F21" s="120">
        <f t="shared" si="0"/>
        <v>2.9207816224251002</v>
      </c>
      <c r="J21" s="99">
        <v>-2</v>
      </c>
      <c r="K21" s="149">
        <f t="shared" si="3"/>
        <v>6.3661977236758135E-2</v>
      </c>
      <c r="L21" s="139">
        <f t="shared" si="3"/>
        <v>6.8041381743977156E-2</v>
      </c>
      <c r="M21" s="139">
        <f t="shared" si="3"/>
        <v>6.7509660663892967E-2</v>
      </c>
      <c r="N21" s="139">
        <f t="shared" si="3"/>
        <v>6.6291260736238825E-2</v>
      </c>
      <c r="O21" s="139">
        <f t="shared" si="3"/>
        <v>6.5090310326216497E-2</v>
      </c>
      <c r="P21" s="139">
        <f t="shared" si="3"/>
        <v>6.1145766321218181E-2</v>
      </c>
      <c r="Q21" s="139">
        <f t="shared" si="3"/>
        <v>5.8271465915450411E-2</v>
      </c>
      <c r="R21" s="139">
        <f t="shared" si="3"/>
        <v>5.808721524735698E-2</v>
      </c>
      <c r="S21" s="139">
        <f t="shared" si="3"/>
        <v>5.490864329540969E-2</v>
      </c>
      <c r="T21" s="139">
        <f t="shared" si="3"/>
        <v>5.408517400975596E-2</v>
      </c>
      <c r="U21" s="140">
        <f t="shared" si="3"/>
        <v>5.3991911327375998E-2</v>
      </c>
    </row>
    <row r="22" spans="3:21">
      <c r="C22" s="119">
        <v>17</v>
      </c>
      <c r="D22" s="120">
        <f t="shared" si="2"/>
        <v>1.7396067260750732</v>
      </c>
      <c r="E22" s="121">
        <f t="shared" si="2"/>
        <v>2.109815577833317</v>
      </c>
      <c r="F22" s="120">
        <f t="shared" si="2"/>
        <v>2.8982305196774178</v>
      </c>
      <c r="J22" s="99">
        <v>-1.8</v>
      </c>
      <c r="K22" s="149">
        <f t="shared" si="3"/>
        <v>7.5073086364101566E-2</v>
      </c>
      <c r="L22" s="139">
        <f t="shared" si="3"/>
        <v>8.3368707696663935E-2</v>
      </c>
      <c r="M22" s="139">
        <f t="shared" si="3"/>
        <v>8.4955759279738682E-2</v>
      </c>
      <c r="N22" s="139">
        <f t="shared" si="3"/>
        <v>8.5081439773720999E-2</v>
      </c>
      <c r="O22" s="139">
        <f t="shared" si="3"/>
        <v>8.4812962896903751E-2</v>
      </c>
      <c r="P22" s="139">
        <f t="shared" si="3"/>
        <v>8.3116389653879602E-2</v>
      </c>
      <c r="Q22" s="139">
        <f t="shared" si="3"/>
        <v>8.1542960461933309E-2</v>
      </c>
      <c r="R22" s="139">
        <f t="shared" si="3"/>
        <v>8.1436536616818281E-2</v>
      </c>
      <c r="S22" s="139">
        <f t="shared" si="3"/>
        <v>7.9524428396766461E-2</v>
      </c>
      <c r="T22" s="139">
        <f t="shared" si="3"/>
        <v>7.9009500884729605E-2</v>
      </c>
      <c r="U22" s="140">
        <f t="shared" si="3"/>
        <v>7.8950753879100624E-2</v>
      </c>
    </row>
    <row r="23" spans="3:21">
      <c r="C23" s="119">
        <v>18</v>
      </c>
      <c r="D23" s="120">
        <f t="shared" si="2"/>
        <v>1.7340636066175394</v>
      </c>
      <c r="E23" s="121">
        <f t="shared" si="2"/>
        <v>2.1009220402410378</v>
      </c>
      <c r="F23" s="120">
        <f t="shared" si="2"/>
        <v>2.8784404727386073</v>
      </c>
      <c r="J23" s="99">
        <v>-1.6</v>
      </c>
      <c r="K23" s="149">
        <f t="shared" si="3"/>
        <v>8.9412889377469287E-2</v>
      </c>
      <c r="L23" s="139">
        <f t="shared" si="3"/>
        <v>0.10269581267343132</v>
      </c>
      <c r="M23" s="139">
        <f t="shared" si="3"/>
        <v>0.10700705749349003</v>
      </c>
      <c r="N23" s="139">
        <f t="shared" si="3"/>
        <v>0.10887336538560986</v>
      </c>
      <c r="O23" s="139">
        <f t="shared" si="3"/>
        <v>0.10981925265599095</v>
      </c>
      <c r="P23" s="139">
        <f t="shared" si="3"/>
        <v>0.11107787729698333</v>
      </c>
      <c r="Q23" s="139">
        <f t="shared" si="3"/>
        <v>0.11123635223869489</v>
      </c>
      <c r="R23" s="139">
        <f t="shared" si="3"/>
        <v>0.11123413802230511</v>
      </c>
      <c r="S23" s="139">
        <f t="shared" si="3"/>
        <v>0.1110285665639212</v>
      </c>
      <c r="T23" s="139">
        <f t="shared" si="3"/>
        <v>0.11093273100073807</v>
      </c>
      <c r="U23" s="140">
        <f t="shared" si="3"/>
        <v>0.11092095490486334</v>
      </c>
    </row>
    <row r="24" spans="3:21">
      <c r="C24" s="119">
        <v>19</v>
      </c>
      <c r="D24" s="120">
        <f t="shared" si="2"/>
        <v>1.7291328115213698</v>
      </c>
      <c r="E24" s="121">
        <f t="shared" si="2"/>
        <v>2.0930240544083096</v>
      </c>
      <c r="F24" s="120">
        <f t="shared" si="2"/>
        <v>2.8609346064649799</v>
      </c>
      <c r="J24" s="99">
        <v>-1.4</v>
      </c>
      <c r="K24" s="149">
        <f t="shared" si="3"/>
        <v>0.10753712371074009</v>
      </c>
      <c r="L24" s="139">
        <f t="shared" si="3"/>
        <v>0.12689871404788033</v>
      </c>
      <c r="M24" s="139">
        <f t="shared" si="3"/>
        <v>0.13446171682048136</v>
      </c>
      <c r="N24" s="139">
        <f t="shared" si="3"/>
        <v>0.13837753713555254</v>
      </c>
      <c r="O24" s="139">
        <f t="shared" si="3"/>
        <v>0.14073954789491464</v>
      </c>
      <c r="P24" s="139">
        <f t="shared" si="3"/>
        <v>0.14539487566000614</v>
      </c>
      <c r="Q24" s="139">
        <f t="shared" si="3"/>
        <v>0.14751001958969082</v>
      </c>
      <c r="R24" s="139">
        <f t="shared" si="3"/>
        <v>0.14762471385403808</v>
      </c>
      <c r="S24" s="139">
        <f t="shared" si="3"/>
        <v>0.14932003891901949</v>
      </c>
      <c r="T24" s="139">
        <f t="shared" si="3"/>
        <v>0.14968706056005723</v>
      </c>
      <c r="U24" s="140">
        <f t="shared" si="3"/>
        <v>0.14972706196663202</v>
      </c>
    </row>
    <row r="25" spans="3:21">
      <c r="C25" s="119">
        <v>20</v>
      </c>
      <c r="D25" s="120">
        <f t="shared" ref="D25:F33" si="4">_xlfn.T.INV.2T(D$5,$C25)</f>
        <v>1.7247182429207868</v>
      </c>
      <c r="E25" s="121">
        <f t="shared" si="4"/>
        <v>2.0859634472658648</v>
      </c>
      <c r="F25" s="120">
        <f t="shared" si="4"/>
        <v>2.8453397097861091</v>
      </c>
      <c r="J25" s="99">
        <v>-1.2</v>
      </c>
      <c r="K25" s="149">
        <f t="shared" si="3"/>
        <v>0.13045487138679945</v>
      </c>
      <c r="L25" s="139">
        <f t="shared" si="3"/>
        <v>0.1567336819817419</v>
      </c>
      <c r="M25" s="139">
        <f t="shared" si="3"/>
        <v>0.16780158735749706</v>
      </c>
      <c r="N25" s="139">
        <f t="shared" si="3"/>
        <v>0.17385372358466913</v>
      </c>
      <c r="O25" s="139">
        <f t="shared" si="3"/>
        <v>0.17765861346493556</v>
      </c>
      <c r="P25" s="139">
        <f t="shared" si="3"/>
        <v>0.18566389362670319</v>
      </c>
      <c r="Q25" s="139">
        <f t="shared" si="3"/>
        <v>0.18963800993470459</v>
      </c>
      <c r="R25" s="139">
        <f t="shared" si="3"/>
        <v>0.18986214967139056</v>
      </c>
      <c r="S25" s="139">
        <f t="shared" si="3"/>
        <v>0.19331150436629133</v>
      </c>
      <c r="T25" s="139">
        <f t="shared" si="3"/>
        <v>0.19409838439982599</v>
      </c>
      <c r="U25" s="140">
        <f t="shared" si="3"/>
        <v>0.19418517804137148</v>
      </c>
    </row>
    <row r="26" spans="3:21">
      <c r="C26" s="119">
        <v>30</v>
      </c>
      <c r="D26" s="120">
        <f t="shared" si="4"/>
        <v>1.6972608865939587</v>
      </c>
      <c r="E26" s="121">
        <f t="shared" si="4"/>
        <v>2.0422724563012378</v>
      </c>
      <c r="F26" s="120">
        <f t="shared" si="4"/>
        <v>2.7499956535672259</v>
      </c>
      <c r="J26" s="99">
        <v>-1</v>
      </c>
      <c r="K26" s="149">
        <f t="shared" si="3"/>
        <v>0.15915494309189535</v>
      </c>
      <c r="L26" s="139">
        <f t="shared" si="3"/>
        <v>0.19245008972987526</v>
      </c>
      <c r="M26" s="139">
        <f t="shared" si="3"/>
        <v>0.20674833578317209</v>
      </c>
      <c r="N26" s="139">
        <f t="shared" si="3"/>
        <v>0.21466252583997977</v>
      </c>
      <c r="O26" s="139">
        <f t="shared" si="3"/>
        <v>0.2196797973509807</v>
      </c>
      <c r="P26" s="139">
        <f t="shared" si="3"/>
        <v>0.23036198922913867</v>
      </c>
      <c r="Q26" s="139">
        <f t="shared" si="3"/>
        <v>0.2357405797052903</v>
      </c>
      <c r="R26" s="139">
        <f t="shared" si="3"/>
        <v>0.23604564912670095</v>
      </c>
      <c r="S26" s="139">
        <f t="shared" si="3"/>
        <v>0.240765896928546</v>
      </c>
      <c r="T26" s="139">
        <f t="shared" si="3"/>
        <v>0.2418497895523383</v>
      </c>
      <c r="U26" s="140">
        <f t="shared" si="3"/>
        <v>0.24196951467056182</v>
      </c>
    </row>
    <row r="27" spans="3:21">
      <c r="C27" s="119">
        <v>40</v>
      </c>
      <c r="D27" s="120">
        <f t="shared" si="4"/>
        <v>1.6838510133356521</v>
      </c>
      <c r="E27" s="121">
        <f t="shared" si="4"/>
        <v>2.0210753903062737</v>
      </c>
      <c r="F27" s="120">
        <f t="shared" si="4"/>
        <v>2.7044592674331631</v>
      </c>
      <c r="J27" s="99">
        <v>-0.8</v>
      </c>
      <c r="K27" s="149">
        <f t="shared" si="3"/>
        <v>0.19409139401450651</v>
      </c>
      <c r="L27" s="139">
        <f t="shared" si="3"/>
        <v>0.23312782382449382</v>
      </c>
      <c r="M27" s="139">
        <f t="shared" si="3"/>
        <v>0.2496659048220892</v>
      </c>
      <c r="N27" s="139">
        <f t="shared" si="3"/>
        <v>0.25875353677316598</v>
      </c>
      <c r="O27" s="139">
        <f t="shared" si="3"/>
        <v>0.26448835680795757</v>
      </c>
      <c r="P27" s="139">
        <f t="shared" si="3"/>
        <v>0.27662513233825647</v>
      </c>
      <c r="Q27" s="139">
        <f t="shared" si="3"/>
        <v>0.28269587358828024</v>
      </c>
      <c r="R27" s="139">
        <f t="shared" si="3"/>
        <v>0.2830393501601145</v>
      </c>
      <c r="S27" s="139">
        <f t="shared" si="3"/>
        <v>0.28834181550144616</v>
      </c>
      <c r="T27" s="139">
        <f t="shared" si="3"/>
        <v>0.28955614166210675</v>
      </c>
      <c r="U27" s="140">
        <f t="shared" si="3"/>
        <v>0.28969019816864988</v>
      </c>
    </row>
    <row r="28" spans="3:21">
      <c r="C28" s="119">
        <v>60</v>
      </c>
      <c r="D28" s="120">
        <f t="shared" si="4"/>
        <v>1.6706488649046354</v>
      </c>
      <c r="E28" s="121">
        <f t="shared" si="4"/>
        <v>2.0002978220142609</v>
      </c>
      <c r="F28" s="120">
        <f t="shared" si="4"/>
        <v>2.6602830288550381</v>
      </c>
      <c r="J28" s="99">
        <v>-0.6</v>
      </c>
      <c r="K28" s="149">
        <f t="shared" si="3"/>
        <v>0.23405138689984611</v>
      </c>
      <c r="L28" s="139">
        <f t="shared" si="3"/>
        <v>0.27582396394242342</v>
      </c>
      <c r="M28" s="139">
        <f t="shared" si="3"/>
        <v>0.29301067996481306</v>
      </c>
      <c r="N28" s="139">
        <f t="shared" si="3"/>
        <v>0.30231870798580229</v>
      </c>
      <c r="O28" s="139">
        <f t="shared" si="3"/>
        <v>0.30814100972341996</v>
      </c>
      <c r="P28" s="139">
        <f t="shared" si="3"/>
        <v>0.32032581052912462</v>
      </c>
      <c r="Q28" s="139">
        <f t="shared" si="3"/>
        <v>0.32634786367331781</v>
      </c>
      <c r="R28" s="139">
        <f t="shared" si="3"/>
        <v>0.32668708895620474</v>
      </c>
      <c r="S28" s="139">
        <f t="shared" si="3"/>
        <v>0.33190316151245342</v>
      </c>
      <c r="T28" s="139">
        <f t="shared" si="3"/>
        <v>0.33309214733928122</v>
      </c>
      <c r="U28" s="140">
        <f t="shared" si="3"/>
        <v>0.33322327799423296</v>
      </c>
    </row>
    <row r="29" spans="3:21">
      <c r="C29" s="119">
        <v>100</v>
      </c>
      <c r="D29" s="120">
        <f t="shared" si="4"/>
        <v>1.6602343260853425</v>
      </c>
      <c r="E29" s="121">
        <f t="shared" si="4"/>
        <v>1.9839715185235556</v>
      </c>
      <c r="F29" s="120">
        <f t="shared" si="4"/>
        <v>2.6258905214380182</v>
      </c>
      <c r="J29" s="99">
        <v>-0.4</v>
      </c>
      <c r="K29" s="149">
        <f t="shared" si="3"/>
        <v>0.27440507429637123</v>
      </c>
      <c r="L29" s="139">
        <f t="shared" si="3"/>
        <v>0.3150063969628572</v>
      </c>
      <c r="M29" s="139">
        <f t="shared" si="3"/>
        <v>0.33127437234925833</v>
      </c>
      <c r="N29" s="139">
        <f t="shared" si="3"/>
        <v>0.33997573352819432</v>
      </c>
      <c r="O29" s="139">
        <f t="shared" si="3"/>
        <v>0.34537807575273344</v>
      </c>
      <c r="P29" s="139">
        <f t="shared" si="3"/>
        <v>0.35657853369790399</v>
      </c>
      <c r="Q29" s="139">
        <f t="shared" si="3"/>
        <v>0.36205892397661432</v>
      </c>
      <c r="R29" s="139">
        <f t="shared" si="3"/>
        <v>0.36236650966936146</v>
      </c>
      <c r="S29" s="139">
        <f t="shared" si="3"/>
        <v>0.36708056920262561</v>
      </c>
      <c r="T29" s="139">
        <f t="shared" si="3"/>
        <v>0.36815098948586666</v>
      </c>
      <c r="U29" s="140">
        <f t="shared" si="3"/>
        <v>0.36826894858328812</v>
      </c>
    </row>
    <row r="30" spans="3:21">
      <c r="C30" s="119">
        <v>200</v>
      </c>
      <c r="D30" s="120">
        <f t="shared" si="4"/>
        <v>1.6525081009108851</v>
      </c>
      <c r="E30" s="121">
        <f t="shared" si="4"/>
        <v>1.9718962236339095</v>
      </c>
      <c r="F30" s="120">
        <f t="shared" si="4"/>
        <v>2.6006344361915565</v>
      </c>
      <c r="J30" s="99">
        <v>-0.2</v>
      </c>
      <c r="K30" s="149">
        <f t="shared" si="3"/>
        <v>0.30606719825364487</v>
      </c>
      <c r="L30" s="139">
        <f t="shared" si="3"/>
        <v>0.3432059029480416</v>
      </c>
      <c r="M30" s="139">
        <f t="shared" ref="K30:U36" si="5">_xlfn.T.DIST($J30,M$4,0)</f>
        <v>0.35794379463845583</v>
      </c>
      <c r="N30" s="139">
        <f t="shared" si="5"/>
        <v>0.36578663496593072</v>
      </c>
      <c r="O30" s="139">
        <f t="shared" si="5"/>
        <v>0.37063997771396962</v>
      </c>
      <c r="P30" s="139">
        <f t="shared" si="5"/>
        <v>0.38065818105444926</v>
      </c>
      <c r="Q30" s="139">
        <f t="shared" si="5"/>
        <v>0.38553593443319562</v>
      </c>
      <c r="R30" s="139">
        <f t="shared" si="5"/>
        <v>0.38580918607411929</v>
      </c>
      <c r="S30" s="139">
        <f t="shared" si="5"/>
        <v>0.3899898941539236</v>
      </c>
      <c r="T30" s="139">
        <f t="shared" si="5"/>
        <v>0.39093728324367782</v>
      </c>
      <c r="U30" s="140">
        <f t="shared" si="5"/>
        <v>0.39104163972578942</v>
      </c>
    </row>
    <row r="31" spans="3:21">
      <c r="C31" s="119">
        <v>500</v>
      </c>
      <c r="D31" s="120">
        <f t="shared" si="4"/>
        <v>1.6479068539295096</v>
      </c>
      <c r="E31" s="121">
        <f t="shared" si="4"/>
        <v>1.9647198374673649</v>
      </c>
      <c r="F31" s="120">
        <f t="shared" si="4"/>
        <v>2.5856978351419295</v>
      </c>
      <c r="J31" s="99">
        <v>0</v>
      </c>
      <c r="K31" s="149">
        <f t="shared" si="5"/>
        <v>0.31830988618379069</v>
      </c>
      <c r="L31" s="139">
        <f t="shared" si="5"/>
        <v>0.35355339059327379</v>
      </c>
      <c r="M31" s="139">
        <f t="shared" si="5"/>
        <v>0.36755259694786152</v>
      </c>
      <c r="N31" s="139">
        <f t="shared" si="5"/>
        <v>0.37499999999999994</v>
      </c>
      <c r="O31" s="139">
        <f t="shared" si="5"/>
        <v>0.37960668982249451</v>
      </c>
      <c r="P31" s="139">
        <f t="shared" si="5"/>
        <v>0.38910838396603115</v>
      </c>
      <c r="Q31" s="139">
        <f t="shared" si="5"/>
        <v>0.39372980729260365</v>
      </c>
      <c r="R31" s="139">
        <f t="shared" si="5"/>
        <v>0.39398858571143264</v>
      </c>
      <c r="S31" s="139">
        <f t="shared" si="5"/>
        <v>0.39794618693589384</v>
      </c>
      <c r="T31" s="139">
        <f t="shared" si="5"/>
        <v>0.39884255731385815</v>
      </c>
      <c r="U31" s="140">
        <f t="shared" si="5"/>
        <v>0.39894128304697846</v>
      </c>
    </row>
    <row r="32" spans="3:21" ht="19.5" thickBot="1">
      <c r="C32" s="122">
        <v>1000</v>
      </c>
      <c r="D32" s="120">
        <f t="shared" si="4"/>
        <v>1.6463788172854321</v>
      </c>
      <c r="E32" s="121">
        <f t="shared" si="4"/>
        <v>1.9623390808264143</v>
      </c>
      <c r="F32" s="120">
        <f t="shared" si="4"/>
        <v>2.5807546980659501</v>
      </c>
      <c r="J32" s="99">
        <v>0.2</v>
      </c>
      <c r="K32" s="149">
        <f t="shared" si="5"/>
        <v>0.30606719825364487</v>
      </c>
      <c r="L32" s="139">
        <f t="shared" si="5"/>
        <v>0.3432059029480416</v>
      </c>
      <c r="M32" s="139">
        <f t="shared" si="5"/>
        <v>0.35794379463845583</v>
      </c>
      <c r="N32" s="139">
        <f t="shared" si="5"/>
        <v>0.36578663496593072</v>
      </c>
      <c r="O32" s="139">
        <f t="shared" si="5"/>
        <v>0.37063997771396962</v>
      </c>
      <c r="P32" s="139">
        <f t="shared" si="5"/>
        <v>0.38065818105444926</v>
      </c>
      <c r="Q32" s="139">
        <f t="shared" si="5"/>
        <v>0.38553593443319562</v>
      </c>
      <c r="R32" s="139">
        <f t="shared" si="5"/>
        <v>0.38580918607411929</v>
      </c>
      <c r="S32" s="139">
        <f t="shared" si="5"/>
        <v>0.3899898941539236</v>
      </c>
      <c r="T32" s="139">
        <f t="shared" si="5"/>
        <v>0.39093728324367782</v>
      </c>
      <c r="U32" s="140">
        <f t="shared" si="5"/>
        <v>0.39104163972578942</v>
      </c>
    </row>
    <row r="33" spans="1:21" ht="19.5" thickBot="1">
      <c r="C33" s="123">
        <v>10000000</v>
      </c>
      <c r="D33" s="124">
        <f t="shared" si="4"/>
        <v>1.6448537793794966</v>
      </c>
      <c r="E33" s="125">
        <f t="shared" si="4"/>
        <v>1.9599642216881958</v>
      </c>
      <c r="F33" s="124">
        <f t="shared" si="4"/>
        <v>2.5758297953377962</v>
      </c>
      <c r="J33" s="99">
        <v>0.4</v>
      </c>
      <c r="K33" s="149">
        <f t="shared" si="5"/>
        <v>0.27440507429637123</v>
      </c>
      <c r="L33" s="139">
        <f t="shared" si="5"/>
        <v>0.3150063969628572</v>
      </c>
      <c r="M33" s="139">
        <f t="shared" si="5"/>
        <v>0.33127437234925833</v>
      </c>
      <c r="N33" s="139">
        <f t="shared" si="5"/>
        <v>0.33997573352819432</v>
      </c>
      <c r="O33" s="139">
        <f t="shared" si="5"/>
        <v>0.34537807575273344</v>
      </c>
      <c r="P33" s="139">
        <f t="shared" si="5"/>
        <v>0.35657853369790399</v>
      </c>
      <c r="Q33" s="139">
        <f t="shared" si="5"/>
        <v>0.36205892397661432</v>
      </c>
      <c r="R33" s="139">
        <f t="shared" si="5"/>
        <v>0.36236650966936146</v>
      </c>
      <c r="S33" s="139">
        <f t="shared" si="5"/>
        <v>0.36708056920262561</v>
      </c>
      <c r="T33" s="139">
        <f t="shared" si="5"/>
        <v>0.36815098948586666</v>
      </c>
      <c r="U33" s="140">
        <f t="shared" si="5"/>
        <v>0.36826894858328812</v>
      </c>
    </row>
    <row r="34" spans="1:21">
      <c r="J34" s="99">
        <v>0.6</v>
      </c>
      <c r="K34" s="149">
        <f t="shared" si="5"/>
        <v>0.23405138689984611</v>
      </c>
      <c r="L34" s="139">
        <f t="shared" si="5"/>
        <v>0.27582396394242342</v>
      </c>
      <c r="M34" s="139">
        <f t="shared" si="5"/>
        <v>0.29301067996481306</v>
      </c>
      <c r="N34" s="139">
        <f t="shared" si="5"/>
        <v>0.30231870798580229</v>
      </c>
      <c r="O34" s="139">
        <f t="shared" si="5"/>
        <v>0.30814100972341996</v>
      </c>
      <c r="P34" s="139">
        <f t="shared" si="5"/>
        <v>0.32032581052912462</v>
      </c>
      <c r="Q34" s="139">
        <f t="shared" si="5"/>
        <v>0.32634786367331781</v>
      </c>
      <c r="R34" s="139">
        <f t="shared" si="5"/>
        <v>0.32668708895620474</v>
      </c>
      <c r="S34" s="139">
        <f t="shared" si="5"/>
        <v>0.33190316151245342</v>
      </c>
      <c r="T34" s="139">
        <f t="shared" si="5"/>
        <v>0.33309214733928122</v>
      </c>
      <c r="U34" s="140">
        <f t="shared" si="5"/>
        <v>0.33322327799423296</v>
      </c>
    </row>
    <row r="35" spans="1:21" ht="19.5" thickBot="1">
      <c r="J35" s="99">
        <v>0.80000000000001004</v>
      </c>
      <c r="K35" s="149">
        <f t="shared" si="5"/>
        <v>0.19409139401450459</v>
      </c>
      <c r="L35" s="139">
        <f t="shared" si="5"/>
        <v>0.23312782382449165</v>
      </c>
      <c r="M35" s="139">
        <f t="shared" si="5"/>
        <v>0.24966590482208698</v>
      </c>
      <c r="N35" s="139">
        <f t="shared" si="5"/>
        <v>0.25875353677316376</v>
      </c>
      <c r="O35" s="139">
        <f t="shared" si="5"/>
        <v>0.26448835680795529</v>
      </c>
      <c r="P35" s="139">
        <f t="shared" si="5"/>
        <v>0.27662513233825425</v>
      </c>
      <c r="Q35" s="139">
        <f t="shared" si="5"/>
        <v>0.28269587358827786</v>
      </c>
      <c r="R35" s="139">
        <f t="shared" si="5"/>
        <v>0.28303935016011217</v>
      </c>
      <c r="S35" s="139">
        <f t="shared" si="5"/>
        <v>0.28834181550144383</v>
      </c>
      <c r="T35" s="139">
        <f t="shared" si="5"/>
        <v>0.28955614166210442</v>
      </c>
      <c r="U35" s="140">
        <f t="shared" si="5"/>
        <v>0.28969019816864755</v>
      </c>
    </row>
    <row r="36" spans="1:21" ht="19.5" thickBot="1">
      <c r="D36" s="111">
        <v>0.1</v>
      </c>
      <c r="E36" s="112">
        <v>0.05</v>
      </c>
      <c r="F36" s="113">
        <v>0.01</v>
      </c>
      <c r="J36" s="99">
        <v>1.00000000000001</v>
      </c>
      <c r="K36" s="149">
        <f t="shared" si="5"/>
        <v>0.15915494309189374</v>
      </c>
      <c r="L36" s="139">
        <f t="shared" si="5"/>
        <v>0.19245008972987329</v>
      </c>
      <c r="M36" s="139">
        <f t="shared" si="5"/>
        <v>0.20674833578317001</v>
      </c>
      <c r="N36" s="139">
        <f t="shared" si="5"/>
        <v>0.21466252583997764</v>
      </c>
      <c r="O36" s="139">
        <f t="shared" si="5"/>
        <v>0.21967979735097845</v>
      </c>
      <c r="P36" s="139">
        <f t="shared" si="5"/>
        <v>0.23036198922913639</v>
      </c>
      <c r="Q36" s="139">
        <f t="shared" si="5"/>
        <v>0.23574057970528789</v>
      </c>
      <c r="R36" s="139">
        <f t="shared" si="5"/>
        <v>0.23604564912669865</v>
      </c>
      <c r="S36" s="139">
        <f t="shared" si="5"/>
        <v>0.24076589692854358</v>
      </c>
      <c r="T36" s="139">
        <f t="shared" si="5"/>
        <v>0.24184978955233585</v>
      </c>
      <c r="U36" s="140">
        <f t="shared" si="5"/>
        <v>0.24196951467055938</v>
      </c>
    </row>
    <row r="37" spans="1:21">
      <c r="J37" s="99">
        <v>1.2000000000000099</v>
      </c>
      <c r="K37" s="149">
        <f t="shared" ref="K37:U46" si="6">_xlfn.T.DIST($J37,K$4,0)</f>
        <v>0.13045487138679818</v>
      </c>
      <c r="L37" s="139">
        <f t="shared" si="6"/>
        <v>0.15673368198174026</v>
      </c>
      <c r="M37" s="139">
        <f t="shared" si="6"/>
        <v>0.16780158735749523</v>
      </c>
      <c r="N37" s="139">
        <f t="shared" si="6"/>
        <v>0.17385372358466725</v>
      </c>
      <c r="O37" s="139">
        <f t="shared" si="6"/>
        <v>0.17765861346493358</v>
      </c>
      <c r="P37" s="139">
        <f t="shared" si="6"/>
        <v>0.18566389362670105</v>
      </c>
      <c r="Q37" s="139">
        <f t="shared" si="6"/>
        <v>0.18963800993470234</v>
      </c>
      <c r="R37" s="139">
        <f t="shared" si="6"/>
        <v>0.18986214967138834</v>
      </c>
      <c r="S37" s="139">
        <f t="shared" si="6"/>
        <v>0.19331150436628902</v>
      </c>
      <c r="T37" s="139">
        <f t="shared" si="6"/>
        <v>0.19409838439982366</v>
      </c>
      <c r="U37" s="140">
        <f t="shared" si="6"/>
        <v>0.19418517804136914</v>
      </c>
    </row>
    <row r="38" spans="1:21" ht="26.25" thickBot="1">
      <c r="A38" s="8" t="s">
        <v>81</v>
      </c>
      <c r="C38" s="523" t="s">
        <v>109</v>
      </c>
      <c r="D38" s="523"/>
      <c r="E38" s="523"/>
      <c r="F38" s="523"/>
      <c r="J38" s="99">
        <v>1.4000000000000099</v>
      </c>
      <c r="K38" s="149">
        <f t="shared" si="6"/>
        <v>0.1075371237107391</v>
      </c>
      <c r="L38" s="139">
        <f t="shared" si="6"/>
        <v>0.12689871404787897</v>
      </c>
      <c r="M38" s="139">
        <f t="shared" si="6"/>
        <v>0.13446171682047983</v>
      </c>
      <c r="N38" s="139">
        <f t="shared" si="6"/>
        <v>0.1383775371355509</v>
      </c>
      <c r="O38" s="139">
        <f t="shared" si="6"/>
        <v>0.14073954789491291</v>
      </c>
      <c r="P38" s="139">
        <f t="shared" si="6"/>
        <v>0.14539487566000425</v>
      </c>
      <c r="Q38" s="139">
        <f t="shared" si="6"/>
        <v>0.14751001958968885</v>
      </c>
      <c r="R38" s="139">
        <f t="shared" si="6"/>
        <v>0.14762471385403614</v>
      </c>
      <c r="S38" s="139">
        <f t="shared" si="6"/>
        <v>0.14932003891901741</v>
      </c>
      <c r="T38" s="139">
        <f t="shared" si="6"/>
        <v>0.14968706056005512</v>
      </c>
      <c r="U38" s="140">
        <f t="shared" si="6"/>
        <v>0.14972706196662994</v>
      </c>
    </row>
    <row r="39" spans="1:21" ht="18" customHeight="1" thickBot="1">
      <c r="C39" s="111"/>
      <c r="D39" s="521" t="s">
        <v>70</v>
      </c>
      <c r="E39" s="506"/>
      <c r="F39" s="522"/>
      <c r="J39" s="99">
        <v>1.6000000000000101</v>
      </c>
      <c r="K39" s="149">
        <f t="shared" si="6"/>
        <v>8.9412889377468482E-2</v>
      </c>
      <c r="L39" s="139">
        <f t="shared" si="6"/>
        <v>0.10269581267343027</v>
      </c>
      <c r="M39" s="139">
        <f t="shared" si="6"/>
        <v>0.10700705749348878</v>
      </c>
      <c r="N39" s="139">
        <f t="shared" si="6"/>
        <v>0.10887336538560856</v>
      </c>
      <c r="O39" s="139">
        <f t="shared" si="6"/>
        <v>0.10981925265598956</v>
      </c>
      <c r="P39" s="139">
        <f t="shared" si="6"/>
        <v>0.11107787729698178</v>
      </c>
      <c r="Q39" s="139">
        <f t="shared" si="6"/>
        <v>0.11123635223869324</v>
      </c>
      <c r="R39" s="139">
        <f t="shared" si="6"/>
        <v>0.11123413802230345</v>
      </c>
      <c r="S39" s="139">
        <f t="shared" si="6"/>
        <v>0.11102856656391946</v>
      </c>
      <c r="T39" s="139">
        <f t="shared" si="6"/>
        <v>0.11093273100073632</v>
      </c>
      <c r="U39" s="140">
        <f t="shared" si="6"/>
        <v>0.11092095490486158</v>
      </c>
    </row>
    <row r="40" spans="1:21" ht="18" customHeight="1" thickBot="1">
      <c r="C40" s="114" t="s">
        <v>71</v>
      </c>
      <c r="D40" s="126">
        <v>0.9</v>
      </c>
      <c r="E40" s="144">
        <v>0.95</v>
      </c>
      <c r="F40" s="126">
        <v>0.99</v>
      </c>
      <c r="J40" s="99">
        <v>1.80000000000001</v>
      </c>
      <c r="K40" s="149">
        <f t="shared" si="6"/>
        <v>7.5073086364100941E-2</v>
      </c>
      <c r="L40" s="139">
        <f t="shared" si="6"/>
        <v>8.3368707696663047E-2</v>
      </c>
      <c r="M40" s="139">
        <f t="shared" si="6"/>
        <v>8.4955759279737711E-2</v>
      </c>
      <c r="N40" s="139">
        <f t="shared" si="6"/>
        <v>8.5081439773719902E-2</v>
      </c>
      <c r="O40" s="139">
        <f t="shared" si="6"/>
        <v>8.4812962896902641E-2</v>
      </c>
      <c r="P40" s="139">
        <f t="shared" si="6"/>
        <v>8.3116389653878367E-2</v>
      </c>
      <c r="Q40" s="139">
        <f t="shared" si="6"/>
        <v>8.1542960461931976E-2</v>
      </c>
      <c r="R40" s="139">
        <f t="shared" si="6"/>
        <v>8.1436536616816935E-2</v>
      </c>
      <c r="S40" s="139">
        <f t="shared" si="6"/>
        <v>7.9524428396765059E-2</v>
      </c>
      <c r="T40" s="139">
        <f t="shared" si="6"/>
        <v>7.9009500884728176E-2</v>
      </c>
      <c r="U40" s="140">
        <f t="shared" si="6"/>
        <v>7.8950753879099209E-2</v>
      </c>
    </row>
    <row r="41" spans="1:21" ht="18" customHeight="1">
      <c r="C41" s="115">
        <v>1</v>
      </c>
      <c r="D41" s="116">
        <f t="shared" ref="D41:F67" si="7">_xlfn.T.INV.2T(D$5,$C41)</f>
        <v>6.3137515146750438</v>
      </c>
      <c r="E41" s="117">
        <f t="shared" si="7"/>
        <v>12.706204736174707</v>
      </c>
      <c r="F41" s="118">
        <f t="shared" si="7"/>
        <v>63.656741162871583</v>
      </c>
      <c r="J41" s="99">
        <v>2.0000000000000102</v>
      </c>
      <c r="K41" s="149">
        <f t="shared" si="6"/>
        <v>6.3661977236757622E-2</v>
      </c>
      <c r="L41" s="139">
        <f t="shared" si="6"/>
        <v>6.8041381743976462E-2</v>
      </c>
      <c r="M41" s="139">
        <f t="shared" si="6"/>
        <v>6.7509660663892121E-2</v>
      </c>
      <c r="N41" s="139">
        <f t="shared" si="6"/>
        <v>6.6291260736237964E-2</v>
      </c>
      <c r="O41" s="139">
        <f t="shared" si="6"/>
        <v>6.5090310326215595E-2</v>
      </c>
      <c r="P41" s="139">
        <f t="shared" si="6"/>
        <v>6.1145766321217196E-2</v>
      </c>
      <c r="Q41" s="139">
        <f t="shared" si="6"/>
        <v>5.8271465915449377E-2</v>
      </c>
      <c r="R41" s="139">
        <f t="shared" si="6"/>
        <v>5.8087215247355911E-2</v>
      </c>
      <c r="S41" s="139">
        <f t="shared" si="6"/>
        <v>5.4908643295408593E-2</v>
      </c>
      <c r="T41" s="139">
        <f t="shared" si="6"/>
        <v>5.4085174009754849E-2</v>
      </c>
      <c r="U41" s="140">
        <f t="shared" si="6"/>
        <v>5.3991911327374888E-2</v>
      </c>
    </row>
    <row r="42" spans="1:21" ht="18" customHeight="1">
      <c r="C42" s="119">
        <v>2</v>
      </c>
      <c r="D42" s="120">
        <f t="shared" si="7"/>
        <v>2.9199855803537269</v>
      </c>
      <c r="E42" s="121">
        <f t="shared" si="7"/>
        <v>4.3026527297494637</v>
      </c>
      <c r="F42" s="120">
        <f t="shared" si="7"/>
        <v>9.9248432009182928</v>
      </c>
      <c r="J42" s="99">
        <v>2.2000000000000099</v>
      </c>
      <c r="K42" s="149">
        <f t="shared" si="6"/>
        <v>5.4505117497224025E-2</v>
      </c>
      <c r="L42" s="139">
        <f t="shared" si="6"/>
        <v>5.5900519948966755E-2</v>
      </c>
      <c r="M42" s="139">
        <f t="shared" si="6"/>
        <v>5.3818288156801806E-2</v>
      </c>
      <c r="N42" s="139">
        <f t="shared" si="6"/>
        <v>5.1647652126003585E-2</v>
      </c>
      <c r="O42" s="139">
        <f t="shared" si="6"/>
        <v>4.980335215114446E-2</v>
      </c>
      <c r="P42" s="139">
        <f t="shared" si="6"/>
        <v>4.4379676614244974E-2</v>
      </c>
      <c r="Q42" s="139">
        <f t="shared" si="6"/>
        <v>4.0707252694346781E-2</v>
      </c>
      <c r="R42" s="139">
        <f t="shared" si="6"/>
        <v>4.0476866433133481E-2</v>
      </c>
      <c r="S42" s="139">
        <f t="shared" si="6"/>
        <v>3.6577180701021304E-2</v>
      </c>
      <c r="T42" s="139">
        <f t="shared" si="6"/>
        <v>3.5587347061847227E-2</v>
      </c>
      <c r="U42" s="140">
        <f t="shared" si="6"/>
        <v>3.5475723180406787E-2</v>
      </c>
    </row>
    <row r="43" spans="1:21">
      <c r="C43" s="119">
        <v>3</v>
      </c>
      <c r="D43" s="120">
        <f t="shared" si="7"/>
        <v>2.3533634348018233</v>
      </c>
      <c r="E43" s="121">
        <f t="shared" si="7"/>
        <v>3.1824463052837091</v>
      </c>
      <c r="F43" s="120">
        <f t="shared" si="7"/>
        <v>5.8409093097333571</v>
      </c>
      <c r="J43" s="99">
        <v>2.4000000000000101</v>
      </c>
      <c r="K43" s="149">
        <f t="shared" si="6"/>
        <v>4.7087261269791181E-2</v>
      </c>
      <c r="L43" s="139">
        <f t="shared" si="6"/>
        <v>4.6260190632585782E-2</v>
      </c>
      <c r="M43" s="139">
        <f t="shared" si="6"/>
        <v>4.3107594875663527E-2</v>
      </c>
      <c r="N43" s="139">
        <f t="shared" si="6"/>
        <v>4.0323358954947763E-2</v>
      </c>
      <c r="O43" s="139">
        <f t="shared" si="6"/>
        <v>3.8089656526431447E-2</v>
      </c>
      <c r="P43" s="139">
        <f t="shared" si="6"/>
        <v>3.1879493750030026E-2</v>
      </c>
      <c r="Q43" s="139">
        <f t="shared" si="6"/>
        <v>2.7875835969250112E-2</v>
      </c>
      <c r="R43" s="139">
        <f t="shared" si="6"/>
        <v>2.762912162876181E-2</v>
      </c>
      <c r="S43" s="139">
        <f t="shared" si="6"/>
        <v>2.3528352578322028E-2</v>
      </c>
      <c r="T43" s="139">
        <f t="shared" si="6"/>
        <v>2.2509955881660368E-2</v>
      </c>
      <c r="U43" s="140">
        <f t="shared" si="6"/>
        <v>2.2395686815076535E-2</v>
      </c>
    </row>
    <row r="44" spans="1:21">
      <c r="C44" s="119">
        <v>4</v>
      </c>
      <c r="D44" s="120">
        <f t="shared" si="7"/>
        <v>2.1318467863266499</v>
      </c>
      <c r="E44" s="121">
        <f t="shared" si="7"/>
        <v>2.7764451051977934</v>
      </c>
      <c r="F44" s="120">
        <f t="shared" si="7"/>
        <v>4.604094871349993</v>
      </c>
      <c r="J44" s="99">
        <v>2.6000000000000099</v>
      </c>
      <c r="K44" s="149">
        <f t="shared" si="6"/>
        <v>4.1019315229869666E-2</v>
      </c>
      <c r="L44" s="139">
        <f t="shared" si="6"/>
        <v>3.8569485068463492E-2</v>
      </c>
      <c r="M44" s="139">
        <f t="shared" si="6"/>
        <v>3.4726608402171781E-2</v>
      </c>
      <c r="N44" s="139">
        <f t="shared" si="6"/>
        <v>3.1597343226134507E-2</v>
      </c>
      <c r="O44" s="139">
        <f t="shared" si="6"/>
        <v>2.9175741685938925E-2</v>
      </c>
      <c r="P44" s="139">
        <f t="shared" si="6"/>
        <v>2.272811979846457E-2</v>
      </c>
      <c r="Q44" s="139">
        <f t="shared" si="6"/>
        <v>1.8761852481681645E-2</v>
      </c>
      <c r="R44" s="139">
        <f t="shared" si="6"/>
        <v>1.8522280164802764E-2</v>
      </c>
      <c r="S44" s="139">
        <f t="shared" si="6"/>
        <v>1.462823098476407E-2</v>
      </c>
      <c r="T44" s="139">
        <f t="shared" si="6"/>
        <v>1.3688708455423276E-2</v>
      </c>
      <c r="U44" s="140">
        <f t="shared" si="6"/>
        <v>1.3584027931483481E-2</v>
      </c>
    </row>
    <row r="45" spans="1:21">
      <c r="C45" s="119">
        <v>5</v>
      </c>
      <c r="D45" s="120">
        <f t="shared" si="7"/>
        <v>2.0150483733330233</v>
      </c>
      <c r="E45" s="121">
        <f t="shared" si="7"/>
        <v>2.570581835636315</v>
      </c>
      <c r="F45" s="120">
        <f t="shared" si="7"/>
        <v>4.0321429835552278</v>
      </c>
      <c r="J45" s="99">
        <v>2.80000000000001</v>
      </c>
      <c r="K45" s="149">
        <f t="shared" si="6"/>
        <v>3.6007905676899168E-2</v>
      </c>
      <c r="L45" s="139">
        <f t="shared" si="6"/>
        <v>3.2397190704437646E-2</v>
      </c>
      <c r="M45" s="139">
        <f t="shared" si="6"/>
        <v>2.8151623178220599E-2</v>
      </c>
      <c r="N45" s="139">
        <f t="shared" si="6"/>
        <v>2.4877228205425782E-2</v>
      </c>
      <c r="O45" s="139">
        <f t="shared" si="6"/>
        <v>2.2415519021676968E-2</v>
      </c>
      <c r="P45" s="139">
        <f t="shared" si="6"/>
        <v>1.612125743942186E-2</v>
      </c>
      <c r="Q45" s="139">
        <f t="shared" si="6"/>
        <v>1.244254410422926E-2</v>
      </c>
      <c r="R45" s="139">
        <f t="shared" si="6"/>
        <v>1.2225641868022297E-2</v>
      </c>
      <c r="S45" s="139">
        <f t="shared" si="6"/>
        <v>8.7991444754202969E-3</v>
      </c>
      <c r="T45" s="139">
        <f t="shared" si="6"/>
        <v>8.0040573881730685E-3</v>
      </c>
      <c r="U45" s="140">
        <f t="shared" si="6"/>
        <v>7.9163378268039871E-3</v>
      </c>
    </row>
    <row r="46" spans="1:21">
      <c r="C46" s="119">
        <v>6</v>
      </c>
      <c r="D46" s="120">
        <f t="shared" si="7"/>
        <v>1.9431802805153031</v>
      </c>
      <c r="E46" s="121">
        <f t="shared" si="7"/>
        <v>2.4469118511449697</v>
      </c>
      <c r="F46" s="120">
        <f t="shared" si="7"/>
        <v>3.7074280213247794</v>
      </c>
      <c r="J46" s="99">
        <v>3.0000000000000102</v>
      </c>
      <c r="K46" s="149">
        <f t="shared" si="6"/>
        <v>3.183098861837888E-2</v>
      </c>
      <c r="L46" s="139">
        <f t="shared" si="6"/>
        <v>2.7410122234341923E-2</v>
      </c>
      <c r="M46" s="139">
        <f t="shared" si="6"/>
        <v>2.2972037309241113E-2</v>
      </c>
      <c r="N46" s="139">
        <f t="shared" si="6"/>
        <v>1.9693498090836307E-2</v>
      </c>
      <c r="O46" s="139">
        <f t="shared" si="6"/>
        <v>1.7292578800222735E-2</v>
      </c>
      <c r="P46" s="139">
        <f t="shared" si="6"/>
        <v>1.1400549464542326E-2</v>
      </c>
      <c r="Q46" s="139">
        <f t="shared" si="6"/>
        <v>8.1499320978894868E-3</v>
      </c>
      <c r="R46" s="139">
        <f t="shared" si="6"/>
        <v>7.9637866461804915E-3</v>
      </c>
      <c r="S46" s="139">
        <f t="shared" si="6"/>
        <v>5.1260897023201087E-3</v>
      </c>
      <c r="T46" s="139">
        <f t="shared" si="6"/>
        <v>4.5006246101397633E-3</v>
      </c>
      <c r="U46" s="140">
        <f t="shared" si="6"/>
        <v>4.4325353568057295E-3</v>
      </c>
    </row>
    <row r="47" spans="1:21">
      <c r="C47" s="119">
        <v>7</v>
      </c>
      <c r="D47" s="120">
        <f t="shared" si="7"/>
        <v>1.8945786050900073</v>
      </c>
      <c r="E47" s="121">
        <f t="shared" si="7"/>
        <v>2.3646242515927849</v>
      </c>
      <c r="F47" s="120">
        <f t="shared" si="7"/>
        <v>3.4994832973504946</v>
      </c>
      <c r="J47" s="99">
        <v>3.2000000000000099</v>
      </c>
      <c r="K47" s="149">
        <f t="shared" ref="K47:U56" si="8">_xlfn.T.DIST($J47,K$4,0)</f>
        <v>2.8319384891796164E-2</v>
      </c>
      <c r="L47" s="139">
        <f t="shared" si="8"/>
        <v>2.3352203859273883E-2</v>
      </c>
      <c r="M47" s="139">
        <f t="shared" si="8"/>
        <v>1.8870614158612093E-2</v>
      </c>
      <c r="N47" s="139">
        <f t="shared" si="8"/>
        <v>1.5682174165287711E-2</v>
      </c>
      <c r="O47" s="139">
        <f t="shared" si="8"/>
        <v>1.3405683736328717E-2</v>
      </c>
      <c r="P47" s="139">
        <f t="shared" si="8"/>
        <v>8.0521673723420294E-3</v>
      </c>
      <c r="Q47" s="139">
        <f t="shared" si="8"/>
        <v>5.2839733789947132E-3</v>
      </c>
      <c r="R47" s="139">
        <f t="shared" si="8"/>
        <v>5.1308560784475059E-3</v>
      </c>
      <c r="S47" s="139">
        <f t="shared" si="8"/>
        <v>2.8953063127411102E-3</v>
      </c>
      <c r="T47" s="139">
        <f t="shared" si="8"/>
        <v>2.4339357294115818E-3</v>
      </c>
      <c r="U47" s="140">
        <f t="shared" si="8"/>
        <v>2.3845851657225228E-3</v>
      </c>
    </row>
    <row r="48" spans="1:21">
      <c r="C48" s="119">
        <v>8</v>
      </c>
      <c r="D48" s="120">
        <f t="shared" si="7"/>
        <v>1.8595480375308981</v>
      </c>
      <c r="E48" s="121">
        <f t="shared" si="7"/>
        <v>2.3060041352041671</v>
      </c>
      <c r="F48" s="120">
        <f t="shared" si="7"/>
        <v>3.3553873313333953</v>
      </c>
      <c r="J48" s="99">
        <v>3.4000000000000101</v>
      </c>
      <c r="K48" s="149">
        <f t="shared" si="8"/>
        <v>2.53431438044418E-2</v>
      </c>
      <c r="L48" s="139">
        <f t="shared" si="8"/>
        <v>2.002674950566239E-2</v>
      </c>
      <c r="M48" s="139">
        <f t="shared" si="8"/>
        <v>1.5604119051380424E-2</v>
      </c>
      <c r="N48" s="139">
        <f t="shared" si="8"/>
        <v>1.256484872960598E-2</v>
      </c>
      <c r="O48" s="139">
        <f t="shared" si="8"/>
        <v>1.0448714749395085E-2</v>
      </c>
      <c r="P48" s="139">
        <f t="shared" si="8"/>
        <v>5.6885611066298325E-3</v>
      </c>
      <c r="Q48" s="139">
        <f t="shared" si="8"/>
        <v>3.3978234145716599E-3</v>
      </c>
      <c r="R48" s="139">
        <f t="shared" si="8"/>
        <v>3.2761226464424731E-3</v>
      </c>
      <c r="S48" s="139">
        <f t="shared" si="8"/>
        <v>1.5872480975633522E-3</v>
      </c>
      <c r="T48" s="139">
        <f t="shared" si="8"/>
        <v>1.2661401788172312E-3</v>
      </c>
      <c r="U48" s="140">
        <f t="shared" si="8"/>
        <v>1.2325565489380516E-3</v>
      </c>
    </row>
    <row r="49" spans="3:21">
      <c r="C49" s="119">
        <v>9</v>
      </c>
      <c r="D49" s="120">
        <f t="shared" si="7"/>
        <v>1.8331129326562374</v>
      </c>
      <c r="E49" s="121">
        <f t="shared" si="7"/>
        <v>2.2621571627982053</v>
      </c>
      <c r="F49" s="120">
        <f t="shared" si="7"/>
        <v>3.2498355415921263</v>
      </c>
      <c r="J49" s="99">
        <v>3.6000000000000099</v>
      </c>
      <c r="K49" s="149">
        <f t="shared" si="8"/>
        <v>2.2801567778208388E-2</v>
      </c>
      <c r="L49" s="139">
        <f t="shared" si="8"/>
        <v>1.7282342580047315E-2</v>
      </c>
      <c r="M49" s="139">
        <f t="shared" si="8"/>
        <v>1.2986622934728438E-2</v>
      </c>
      <c r="N49" s="139">
        <f t="shared" si="8"/>
        <v>1.0130167496884186E-2</v>
      </c>
      <c r="O49" s="139">
        <f t="shared" si="8"/>
        <v>8.1907726871289655E-3</v>
      </c>
      <c r="P49" s="139">
        <f t="shared" si="8"/>
        <v>4.024623215029402E-3</v>
      </c>
      <c r="Q49" s="139">
        <f t="shared" si="8"/>
        <v>2.1710338625362492E-3</v>
      </c>
      <c r="R49" s="139">
        <f t="shared" si="8"/>
        <v>2.0769830997114636E-3</v>
      </c>
      <c r="S49" s="139">
        <f t="shared" si="8"/>
        <v>8.4552766213670039E-4</v>
      </c>
      <c r="T49" s="139">
        <f t="shared" si="8"/>
        <v>6.3366140423538452E-4</v>
      </c>
      <c r="U49" s="140">
        <f t="shared" si="8"/>
        <v>6.1211770758993534E-4</v>
      </c>
    </row>
    <row r="50" spans="3:21">
      <c r="C50" s="119">
        <v>10</v>
      </c>
      <c r="D50" s="120">
        <f t="shared" si="7"/>
        <v>1.812461122811676</v>
      </c>
      <c r="E50" s="121">
        <f t="shared" si="7"/>
        <v>2.2281388519862744</v>
      </c>
      <c r="F50" s="120">
        <f t="shared" si="7"/>
        <v>3.1692726726169518</v>
      </c>
      <c r="J50" s="99">
        <v>3.80000000000001</v>
      </c>
      <c r="K50" s="149">
        <f t="shared" si="8"/>
        <v>2.0615925270970798E-2</v>
      </c>
      <c r="L50" s="139">
        <f t="shared" si="8"/>
        <v>1.5001935026368214E-2</v>
      </c>
      <c r="M50" s="139">
        <f t="shared" si="8"/>
        <v>1.0875996116865704E-2</v>
      </c>
      <c r="N50" s="139">
        <f t="shared" si="8"/>
        <v>8.2182425413126984E-3</v>
      </c>
      <c r="O50" s="139">
        <f t="shared" si="8"/>
        <v>6.4588483643697649E-3</v>
      </c>
      <c r="P50" s="139">
        <f t="shared" si="8"/>
        <v>2.8543943946095587E-3</v>
      </c>
      <c r="Q50" s="139">
        <f t="shared" si="8"/>
        <v>1.380611911827532E-3</v>
      </c>
      <c r="R50" s="139">
        <f t="shared" si="8"/>
        <v>1.3095907391567465E-3</v>
      </c>
      <c r="S50" s="139">
        <f t="shared" si="8"/>
        <v>4.3817032981297228E-4</v>
      </c>
      <c r="T50" s="139">
        <f t="shared" si="8"/>
        <v>3.0514455242975779E-4</v>
      </c>
      <c r="U50" s="140">
        <f t="shared" si="8"/>
        <v>2.9207732060112861E-4</v>
      </c>
    </row>
    <row r="51" spans="3:21">
      <c r="C51" s="119">
        <v>11</v>
      </c>
      <c r="D51" s="120">
        <f t="shared" si="7"/>
        <v>1.7958848187040437</v>
      </c>
      <c r="E51" s="121">
        <f t="shared" si="7"/>
        <v>2.2009851600916384</v>
      </c>
      <c r="F51" s="120">
        <f t="shared" si="7"/>
        <v>3.1058065155392809</v>
      </c>
      <c r="J51" s="99">
        <v>4.0000000000000098</v>
      </c>
      <c r="K51" s="149">
        <f t="shared" si="8"/>
        <v>1.8724110951987602E-2</v>
      </c>
      <c r="L51" s="139">
        <f t="shared" si="8"/>
        <v>1.3094570021973019E-2</v>
      </c>
      <c r="M51" s="139">
        <f t="shared" si="8"/>
        <v>9.1633611427443893E-3</v>
      </c>
      <c r="N51" s="139">
        <f t="shared" si="8"/>
        <v>6.7082039324993037E-3</v>
      </c>
      <c r="O51" s="139">
        <f t="shared" si="8"/>
        <v>5.1237270519178578E-3</v>
      </c>
      <c r="P51" s="139">
        <f t="shared" si="8"/>
        <v>2.0310339110411828E-3</v>
      </c>
      <c r="Q51" s="139">
        <f t="shared" si="8"/>
        <v>8.7509229562639831E-4</v>
      </c>
      <c r="R51" s="139">
        <f t="shared" si="8"/>
        <v>8.2247430013312041E-4</v>
      </c>
      <c r="S51" s="139">
        <f t="shared" si="8"/>
        <v>2.2115455654062176E-4</v>
      </c>
      <c r="T51" s="139">
        <f t="shared" si="8"/>
        <v>1.4141668881701317E-4</v>
      </c>
      <c r="U51" s="140">
        <f t="shared" si="8"/>
        <v>1.3390484863400325E-4</v>
      </c>
    </row>
    <row r="52" spans="3:21">
      <c r="C52" s="119">
        <v>12</v>
      </c>
      <c r="D52" s="120">
        <f t="shared" si="7"/>
        <v>1.7822875556493194</v>
      </c>
      <c r="E52" s="121">
        <f t="shared" si="7"/>
        <v>2.1788128296672284</v>
      </c>
      <c r="F52" s="120">
        <f t="shared" si="7"/>
        <v>3.0545395893929017</v>
      </c>
      <c r="J52" s="99">
        <v>4.2000000000000099</v>
      </c>
      <c r="K52" s="149">
        <f t="shared" si="8"/>
        <v>1.7076710632177538E-2</v>
      </c>
      <c r="L52" s="139">
        <f t="shared" si="8"/>
        <v>1.1489146700777015E-2</v>
      </c>
      <c r="M52" s="139">
        <f t="shared" si="8"/>
        <v>7.7650207237835141E-3</v>
      </c>
      <c r="N52" s="139">
        <f t="shared" si="8"/>
        <v>5.5085602634653043E-3</v>
      </c>
      <c r="O52" s="139">
        <f t="shared" si="8"/>
        <v>4.0889763895371328E-3</v>
      </c>
      <c r="P52" s="139">
        <f t="shared" si="8"/>
        <v>1.4508127901999763E-3</v>
      </c>
      <c r="Q52" s="139">
        <f t="shared" si="8"/>
        <v>5.5357905994579356E-4</v>
      </c>
      <c r="R52" s="139">
        <f t="shared" si="8"/>
        <v>5.1520211777580471E-4</v>
      </c>
      <c r="S52" s="139">
        <f t="shared" si="8"/>
        <v>1.0884188335886015E-4</v>
      </c>
      <c r="T52" s="139">
        <f t="shared" si="8"/>
        <v>6.3084078163313273E-5</v>
      </c>
      <c r="U52" s="140">
        <f t="shared" si="8"/>
        <v>5.8983583832705923E-5</v>
      </c>
    </row>
    <row r="53" spans="3:21">
      <c r="C53" s="119">
        <v>13</v>
      </c>
      <c r="D53" s="120">
        <f t="shared" si="7"/>
        <v>1.7709333959868729</v>
      </c>
      <c r="E53" s="121">
        <f t="shared" si="7"/>
        <v>2.1603686564627926</v>
      </c>
      <c r="F53" s="120">
        <f t="shared" si="7"/>
        <v>3.0122758387165782</v>
      </c>
      <c r="J53" s="99">
        <v>4.4000000000000101</v>
      </c>
      <c r="K53" s="149">
        <f t="shared" si="8"/>
        <v>1.5634080853820693E-2</v>
      </c>
      <c r="L53" s="139">
        <f t="shared" si="8"/>
        <v>1.0129736011421184E-2</v>
      </c>
      <c r="M53" s="139">
        <f t="shared" si="8"/>
        <v>6.6163490190818139E-3</v>
      </c>
      <c r="N53" s="139">
        <f t="shared" si="8"/>
        <v>4.5498716959368113E-3</v>
      </c>
      <c r="O53" s="139">
        <f t="shared" si="8"/>
        <v>3.2825550529425795E-3</v>
      </c>
      <c r="P53" s="139">
        <f t="shared" si="8"/>
        <v>1.0409079047853317E-3</v>
      </c>
      <c r="Q53" s="139">
        <f t="shared" si="8"/>
        <v>3.4990352591769941E-4</v>
      </c>
      <c r="R53" s="139">
        <f t="shared" si="8"/>
        <v>3.2227020253405023E-4</v>
      </c>
      <c r="S53" s="139">
        <f t="shared" si="8"/>
        <v>5.2294309899513763E-5</v>
      </c>
      <c r="T53" s="139">
        <f t="shared" si="8"/>
        <v>2.7092172325581851E-5</v>
      </c>
      <c r="U53" s="140">
        <f t="shared" si="8"/>
        <v>2.4963372166684773E-5</v>
      </c>
    </row>
    <row r="54" spans="3:21">
      <c r="C54" s="119">
        <v>14</v>
      </c>
      <c r="D54" s="120">
        <f t="shared" si="7"/>
        <v>1.7613101357748921</v>
      </c>
      <c r="E54" s="121">
        <f t="shared" si="7"/>
        <v>2.1447866879178044</v>
      </c>
      <c r="F54" s="120">
        <f t="shared" si="7"/>
        <v>2.9768427343708348</v>
      </c>
      <c r="J54" s="99">
        <v>4.6000000000000103</v>
      </c>
      <c r="K54" s="149">
        <f t="shared" si="8"/>
        <v>1.4364164538979662E-2</v>
      </c>
      <c r="L54" s="139">
        <f t="shared" si="8"/>
        <v>8.9720599624716953E-3</v>
      </c>
      <c r="M54" s="139">
        <f t="shared" si="8"/>
        <v>5.6671948539310331E-3</v>
      </c>
      <c r="N54" s="139">
        <f t="shared" si="8"/>
        <v>3.7792415796243906E-3</v>
      </c>
      <c r="O54" s="139">
        <f t="shared" si="8"/>
        <v>2.6505173502748081E-3</v>
      </c>
      <c r="P54" s="139">
        <f t="shared" si="8"/>
        <v>7.5038582063149408E-4</v>
      </c>
      <c r="Q54" s="139">
        <f t="shared" si="8"/>
        <v>2.2120618327276998E-4</v>
      </c>
      <c r="R54" s="139">
        <f t="shared" si="8"/>
        <v>2.015149404436415E-4</v>
      </c>
      <c r="S54" s="139">
        <f t="shared" si="8"/>
        <v>2.4557349001838905E-5</v>
      </c>
      <c r="T54" s="139">
        <f t="shared" si="8"/>
        <v>1.1203591538385122E-5</v>
      </c>
      <c r="U54" s="140">
        <f t="shared" si="8"/>
        <v>1.0151108811887159E-5</v>
      </c>
    </row>
    <row r="55" spans="3:21">
      <c r="C55" s="119">
        <v>15</v>
      </c>
      <c r="D55" s="120">
        <f t="shared" si="7"/>
        <v>1.7530503556925723</v>
      </c>
      <c r="E55" s="121">
        <f t="shared" si="7"/>
        <v>2.1314495455597742</v>
      </c>
      <c r="F55" s="120">
        <f t="shared" si="7"/>
        <v>2.9467128834752381</v>
      </c>
      <c r="J55" s="99">
        <v>4.8000000000000096</v>
      </c>
      <c r="K55" s="149">
        <f t="shared" si="8"/>
        <v>1.3240843851239163E-2</v>
      </c>
      <c r="L55" s="139">
        <f t="shared" si="8"/>
        <v>7.9808383284487566E-3</v>
      </c>
      <c r="M55" s="139">
        <f t="shared" si="8"/>
        <v>4.8784296352101719E-3</v>
      </c>
      <c r="N55" s="139">
        <f t="shared" si="8"/>
        <v>3.1562000899558844E-3</v>
      </c>
      <c r="O55" s="139">
        <f t="shared" si="8"/>
        <v>2.1523348738757596E-3</v>
      </c>
      <c r="P55" s="139">
        <f t="shared" si="8"/>
        <v>5.4368878659586816E-4</v>
      </c>
      <c r="Q55" s="139">
        <f t="shared" si="8"/>
        <v>1.3999329327978648E-4</v>
      </c>
      <c r="R55" s="139">
        <f t="shared" si="8"/>
        <v>1.2607815260491772E-4</v>
      </c>
      <c r="S55" s="139">
        <f t="shared" si="8"/>
        <v>1.1284571266223598E-5</v>
      </c>
      <c r="T55" s="139">
        <f t="shared" si="8"/>
        <v>4.4621882587695665E-6</v>
      </c>
      <c r="U55" s="140">
        <f t="shared" si="8"/>
        <v>3.9660920444838908E-6</v>
      </c>
    </row>
    <row r="56" spans="3:21" ht="19.5" thickBot="1">
      <c r="C56" s="119">
        <v>16</v>
      </c>
      <c r="D56" s="120">
        <f t="shared" si="7"/>
        <v>1.7458836762762506</v>
      </c>
      <c r="E56" s="121">
        <f t="shared" si="7"/>
        <v>2.119905299221255</v>
      </c>
      <c r="F56" s="120">
        <f t="shared" si="7"/>
        <v>2.9207816224251002</v>
      </c>
      <c r="J56" s="100">
        <v>5</v>
      </c>
      <c r="K56" s="150">
        <f t="shared" si="8"/>
        <v>1.2242687930145794E-2</v>
      </c>
      <c r="L56" s="141">
        <f t="shared" si="8"/>
        <v>7.1277811011064901E-3</v>
      </c>
      <c r="M56" s="141">
        <f t="shared" si="8"/>
        <v>4.219353791493307E-3</v>
      </c>
      <c r="N56" s="141">
        <f t="shared" si="8"/>
        <v>2.6496362165572196E-3</v>
      </c>
      <c r="O56" s="141">
        <f t="shared" si="8"/>
        <v>1.7574383788078454E-3</v>
      </c>
      <c r="P56" s="141">
        <f t="shared" si="8"/>
        <v>3.960010564637988E-4</v>
      </c>
      <c r="Q56" s="141">
        <f t="shared" si="8"/>
        <v>8.8758006398049062E-5</v>
      </c>
      <c r="R56" s="141">
        <f t="shared" si="8"/>
        <v>7.8989106244035256E-5</v>
      </c>
      <c r="S56" s="141">
        <f t="shared" si="8"/>
        <v>5.0800582347272843E-6</v>
      </c>
      <c r="T56" s="141">
        <f t="shared" si="8"/>
        <v>1.7120122333122469E-6</v>
      </c>
      <c r="U56" s="142">
        <f t="shared" si="8"/>
        <v>1.4888541243250888E-6</v>
      </c>
    </row>
    <row r="57" spans="3:21">
      <c r="C57" s="119">
        <v>17</v>
      </c>
      <c r="D57" s="120">
        <f t="shared" si="7"/>
        <v>1.7396067260750732</v>
      </c>
      <c r="E57" s="121">
        <f t="shared" si="7"/>
        <v>2.109815577833317</v>
      </c>
      <c r="F57" s="120">
        <f t="shared" si="7"/>
        <v>2.8982305196774178</v>
      </c>
    </row>
    <row r="58" spans="3:21">
      <c r="C58" s="119">
        <v>18</v>
      </c>
      <c r="D58" s="120">
        <f t="shared" si="7"/>
        <v>1.7340636066175394</v>
      </c>
      <c r="E58" s="121">
        <f t="shared" si="7"/>
        <v>2.1009220402410378</v>
      </c>
      <c r="F58" s="120">
        <f t="shared" si="7"/>
        <v>2.8784404727386073</v>
      </c>
    </row>
    <row r="59" spans="3:21">
      <c r="C59" s="119">
        <v>19</v>
      </c>
      <c r="D59" s="120">
        <f t="shared" si="7"/>
        <v>1.7291328115213698</v>
      </c>
      <c r="E59" s="121">
        <f t="shared" si="7"/>
        <v>2.0930240544083096</v>
      </c>
      <c r="F59" s="120">
        <f t="shared" si="7"/>
        <v>2.8609346064649799</v>
      </c>
    </row>
    <row r="60" spans="3:21">
      <c r="C60" s="119">
        <v>20</v>
      </c>
      <c r="D60" s="120">
        <f t="shared" si="7"/>
        <v>1.7247182429207868</v>
      </c>
      <c r="E60" s="121">
        <f t="shared" si="7"/>
        <v>2.0859634472658648</v>
      </c>
      <c r="F60" s="120">
        <f t="shared" si="7"/>
        <v>2.8453397097861091</v>
      </c>
    </row>
    <row r="61" spans="3:21">
      <c r="C61" s="119">
        <v>30</v>
      </c>
      <c r="D61" s="120">
        <f t="shared" si="7"/>
        <v>1.6972608865939587</v>
      </c>
      <c r="E61" s="121">
        <f t="shared" si="7"/>
        <v>2.0422724563012378</v>
      </c>
      <c r="F61" s="120">
        <f t="shared" si="7"/>
        <v>2.7499956535672259</v>
      </c>
    </row>
    <row r="62" spans="3:21">
      <c r="C62" s="119">
        <v>40</v>
      </c>
      <c r="D62" s="120">
        <f t="shared" si="7"/>
        <v>1.6838510133356521</v>
      </c>
      <c r="E62" s="121">
        <f t="shared" si="7"/>
        <v>2.0210753903062737</v>
      </c>
      <c r="F62" s="120">
        <f t="shared" si="7"/>
        <v>2.7044592674331631</v>
      </c>
    </row>
    <row r="63" spans="3:21">
      <c r="C63" s="119">
        <v>60</v>
      </c>
      <c r="D63" s="120">
        <f t="shared" si="7"/>
        <v>1.6706488649046354</v>
      </c>
      <c r="E63" s="121">
        <f t="shared" si="7"/>
        <v>2.0002978220142609</v>
      </c>
      <c r="F63" s="120">
        <f t="shared" si="7"/>
        <v>2.6602830288550381</v>
      </c>
    </row>
    <row r="64" spans="3:21">
      <c r="C64" s="119">
        <v>100</v>
      </c>
      <c r="D64" s="120">
        <f t="shared" si="7"/>
        <v>1.6602343260853425</v>
      </c>
      <c r="E64" s="121">
        <f t="shared" si="7"/>
        <v>1.9839715185235556</v>
      </c>
      <c r="F64" s="120">
        <f t="shared" si="7"/>
        <v>2.6258905214380182</v>
      </c>
    </row>
    <row r="65" spans="1:15">
      <c r="C65" s="119">
        <v>200</v>
      </c>
      <c r="D65" s="120">
        <f t="shared" si="7"/>
        <v>1.6525081009108851</v>
      </c>
      <c r="E65" s="121">
        <f t="shared" si="7"/>
        <v>1.9718962236339095</v>
      </c>
      <c r="F65" s="120">
        <f t="shared" si="7"/>
        <v>2.6006344361915565</v>
      </c>
    </row>
    <row r="66" spans="1:15">
      <c r="C66" s="119">
        <v>500</v>
      </c>
      <c r="D66" s="120">
        <f t="shared" si="7"/>
        <v>1.6479068539295096</v>
      </c>
      <c r="E66" s="121">
        <f t="shared" si="7"/>
        <v>1.9647198374673649</v>
      </c>
      <c r="F66" s="120">
        <f t="shared" si="7"/>
        <v>2.5856978351419295</v>
      </c>
    </row>
    <row r="67" spans="1:15">
      <c r="C67" s="129">
        <v>1000</v>
      </c>
      <c r="D67" s="120">
        <f t="shared" si="7"/>
        <v>1.6463788172854321</v>
      </c>
      <c r="E67" s="121">
        <f t="shared" si="7"/>
        <v>1.9623390808264143</v>
      </c>
      <c r="F67" s="120">
        <f t="shared" si="7"/>
        <v>2.5807546980659501</v>
      </c>
    </row>
    <row r="68" spans="1:15" ht="18" customHeight="1" thickBot="1">
      <c r="C68" s="130" t="s">
        <v>74</v>
      </c>
      <c r="D68" s="124">
        <v>1.6448537793794966</v>
      </c>
      <c r="E68" s="125">
        <v>1.9599642216881958</v>
      </c>
      <c r="F68" s="124">
        <v>2.5758297953377962</v>
      </c>
    </row>
    <row r="71" spans="1:15">
      <c r="C71" s="5">
        <v>10000000</v>
      </c>
      <c r="D71">
        <v>1.6448537793794966</v>
      </c>
      <c r="E71">
        <v>1.9599642216881958</v>
      </c>
      <c r="F71">
        <v>2.5758297953377962</v>
      </c>
    </row>
    <row r="73" spans="1:15" ht="36">
      <c r="A73" s="138" t="s">
        <v>80</v>
      </c>
    </row>
    <row r="74" spans="1:15" ht="26.25" thickBot="1">
      <c r="C74" s="523" t="s">
        <v>109</v>
      </c>
      <c r="D74" s="523"/>
      <c r="E74" s="523"/>
      <c r="F74" s="523"/>
    </row>
    <row r="75" spans="1:15" ht="19.5" thickBot="1">
      <c r="C75" s="111"/>
      <c r="D75" s="521" t="s">
        <v>70</v>
      </c>
      <c r="E75" s="506"/>
      <c r="F75" s="522"/>
    </row>
    <row r="76" spans="1:15" ht="19.5" thickBot="1">
      <c r="C76" s="114" t="s">
        <v>71</v>
      </c>
      <c r="D76" s="126">
        <v>0.9</v>
      </c>
      <c r="E76" s="127">
        <v>0.95</v>
      </c>
      <c r="F76" s="128">
        <v>0.99</v>
      </c>
    </row>
    <row r="77" spans="1:15" ht="19.5" thickBot="1">
      <c r="C77" s="131">
        <v>1</v>
      </c>
      <c r="D77" s="132">
        <f>_xlfn.T.INV.2T(D$5,$C77)</f>
        <v>6.3137515146750438</v>
      </c>
      <c r="E77" s="133">
        <f>_xlfn.T.INV.2T(E$5,$C77)</f>
        <v>12.706204736174707</v>
      </c>
      <c r="F77" s="134">
        <f>_xlfn.T.INV.2T(F$5,$C77)</f>
        <v>63.656741162871583</v>
      </c>
    </row>
    <row r="78" spans="1:15" ht="9.75" customHeight="1" thickTop="1" thickBot="1">
      <c r="B78" s="135"/>
      <c r="C78" s="136"/>
      <c r="D78" s="137"/>
      <c r="E78" s="137"/>
      <c r="F78" s="137"/>
      <c r="G78" s="135"/>
    </row>
    <row r="79" spans="1:15" ht="19.5" thickTop="1">
      <c r="C79" s="115">
        <v>19</v>
      </c>
      <c r="D79" s="116">
        <f t="shared" ref="D79:F81" si="9">_xlfn.T.INV.2T(D$5,$C79)</f>
        <v>1.7291328115213698</v>
      </c>
      <c r="E79" s="117">
        <f t="shared" si="9"/>
        <v>2.0930240544083096</v>
      </c>
      <c r="F79" s="116">
        <f t="shared" si="9"/>
        <v>2.8609346064649799</v>
      </c>
    </row>
    <row r="80" spans="1:15">
      <c r="C80" s="119">
        <v>20</v>
      </c>
      <c r="D80" s="120">
        <f t="shared" si="9"/>
        <v>1.7247182429207868</v>
      </c>
      <c r="E80" s="121">
        <f t="shared" si="9"/>
        <v>2.0859634472658648</v>
      </c>
      <c r="F80" s="120">
        <f t="shared" si="9"/>
        <v>2.8453397097861091</v>
      </c>
      <c r="J80" s="15"/>
      <c r="K80" s="13"/>
      <c r="L80" s="13"/>
      <c r="M80" s="13"/>
      <c r="N80" s="13"/>
      <c r="O80" s="13"/>
    </row>
    <row r="81" spans="3:15">
      <c r="C81" s="119">
        <v>30</v>
      </c>
      <c r="D81" s="120">
        <f t="shared" si="9"/>
        <v>1.6972608865939587</v>
      </c>
      <c r="E81" s="121">
        <f t="shared" si="9"/>
        <v>2.0422724563012378</v>
      </c>
      <c r="F81" s="120">
        <f t="shared" si="9"/>
        <v>2.7499956535672259</v>
      </c>
      <c r="J81" s="15"/>
      <c r="K81" s="13"/>
      <c r="L81" s="13"/>
      <c r="M81" s="13"/>
      <c r="N81" s="13"/>
      <c r="O81" s="13"/>
    </row>
    <row r="82" spans="3:15">
      <c r="J82" s="15"/>
      <c r="K82" s="13"/>
      <c r="L82" s="13"/>
      <c r="M82" s="13"/>
      <c r="N82" s="13"/>
      <c r="O82" s="13"/>
    </row>
    <row r="83" spans="3:15">
      <c r="J83" s="15"/>
      <c r="K83" s="13"/>
      <c r="L83" s="13"/>
      <c r="M83" s="13"/>
      <c r="N83" s="13"/>
      <c r="O83" s="13"/>
    </row>
  </sheetData>
  <mergeCells count="7">
    <mergeCell ref="D75:F75"/>
    <mergeCell ref="C3:F3"/>
    <mergeCell ref="D4:F4"/>
    <mergeCell ref="K5:T5"/>
    <mergeCell ref="C38:F38"/>
    <mergeCell ref="D39:F39"/>
    <mergeCell ref="C74:F74"/>
  </mergeCells>
  <phoneticPr fontId="1"/>
  <pageMargins left="0.7" right="0.7" top="0.75" bottom="0.75" header="0.3" footer="0.3"/>
  <pageSetup paperSize="9" orientation="portrait" horizontalDpi="90" verticalDpi="9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6DF29-1366-4766-869D-E2105E148448}">
  <dimension ref="A3:I30"/>
  <sheetViews>
    <sheetView zoomScale="70" zoomScaleNormal="70" workbookViewId="0"/>
  </sheetViews>
  <sheetFormatPr defaultRowHeight="18.75"/>
  <cols>
    <col min="1" max="1" width="19.375" customWidth="1"/>
    <col min="2" max="2" width="3.375" customWidth="1"/>
    <col min="3" max="3" width="9" style="151"/>
    <col min="4" max="4" width="9.25" customWidth="1"/>
  </cols>
  <sheetData>
    <row r="3" spans="1:9" ht="19.5" thickBot="1">
      <c r="A3" s="138" t="s">
        <v>83</v>
      </c>
    </row>
    <row r="4" spans="1:9" ht="19.5" thickBot="1">
      <c r="C4" s="153"/>
      <c r="D4" s="526" t="s">
        <v>71</v>
      </c>
      <c r="E4" s="527"/>
      <c r="F4" s="527"/>
      <c r="G4" s="527"/>
      <c r="H4" s="527"/>
      <c r="I4" s="528"/>
    </row>
    <row r="5" spans="1:9" s="5" customFormat="1" ht="19.5" thickBot="1">
      <c r="C5" s="96" t="s">
        <v>82</v>
      </c>
      <c r="D5" s="92">
        <v>1</v>
      </c>
      <c r="E5" s="90">
        <v>2</v>
      </c>
      <c r="F5" s="90">
        <v>3</v>
      </c>
      <c r="G5" s="90">
        <v>4</v>
      </c>
      <c r="H5" s="90">
        <v>5</v>
      </c>
      <c r="I5" s="91">
        <v>6</v>
      </c>
    </row>
    <row r="6" spans="1:9">
      <c r="C6" s="154">
        <v>0</v>
      </c>
      <c r="D6" s="148">
        <v>1.5</v>
      </c>
      <c r="E6" s="145">
        <f t="shared" ref="E6:I30" si="0">_xlfn.CHISQ.DIST($C6,E$5,0)</f>
        <v>0.5</v>
      </c>
      <c r="F6" s="145">
        <f t="shared" si="0"/>
        <v>0</v>
      </c>
      <c r="G6" s="145">
        <f t="shared" si="0"/>
        <v>0</v>
      </c>
      <c r="H6" s="145">
        <f t="shared" si="0"/>
        <v>0</v>
      </c>
      <c r="I6" s="146">
        <f t="shared" si="0"/>
        <v>0</v>
      </c>
    </row>
    <row r="7" spans="1:9">
      <c r="C7" s="155">
        <v>0.5</v>
      </c>
      <c r="D7" s="149">
        <f t="shared" ref="D7:D30" si="1">_xlfn.CHISQ.DIST($C7,D$5,0)</f>
        <v>0.43939128946772238</v>
      </c>
      <c r="E7" s="139">
        <f t="shared" si="0"/>
        <v>0.38940039153570244</v>
      </c>
      <c r="F7" s="139">
        <f t="shared" si="0"/>
        <v>0.21969564473386122</v>
      </c>
      <c r="G7" s="139">
        <f t="shared" si="0"/>
        <v>9.735009788392561E-2</v>
      </c>
      <c r="H7" s="139">
        <f t="shared" si="0"/>
        <v>3.6615940788976863E-2</v>
      </c>
      <c r="I7" s="140">
        <f t="shared" si="0"/>
        <v>1.2168762235490706E-2</v>
      </c>
    </row>
    <row r="8" spans="1:9">
      <c r="C8" s="155">
        <v>1</v>
      </c>
      <c r="D8" s="149">
        <f t="shared" si="1"/>
        <v>0.24197072451914334</v>
      </c>
      <c r="E8" s="139">
        <f t="shared" si="0"/>
        <v>0.30326532985631671</v>
      </c>
      <c r="F8" s="139">
        <f t="shared" si="0"/>
        <v>0.24197072451914337</v>
      </c>
      <c r="G8" s="139">
        <f t="shared" si="0"/>
        <v>0.15163266492815836</v>
      </c>
      <c r="H8" s="139">
        <f t="shared" si="0"/>
        <v>8.0656908173047784E-2</v>
      </c>
      <c r="I8" s="140">
        <f t="shared" si="0"/>
        <v>3.7908166232039596E-2</v>
      </c>
    </row>
    <row r="9" spans="1:9">
      <c r="C9" s="155">
        <v>1.5</v>
      </c>
      <c r="D9" s="149">
        <f t="shared" si="1"/>
        <v>0.15386632280545526</v>
      </c>
      <c r="E9" s="139">
        <f t="shared" si="0"/>
        <v>0.23618327637050734</v>
      </c>
      <c r="F9" s="139">
        <f t="shared" si="0"/>
        <v>0.23079948420818289</v>
      </c>
      <c r="G9" s="139">
        <f t="shared" si="0"/>
        <v>0.17713745727788049</v>
      </c>
      <c r="H9" s="139">
        <f t="shared" si="0"/>
        <v>0.11539974210409146</v>
      </c>
      <c r="I9" s="140">
        <f t="shared" si="0"/>
        <v>6.6426546479205192E-2</v>
      </c>
    </row>
    <row r="10" spans="1:9">
      <c r="C10" s="155">
        <v>2</v>
      </c>
      <c r="D10" s="149">
        <f t="shared" si="1"/>
        <v>0.10377687435514868</v>
      </c>
      <c r="E10" s="139">
        <f t="shared" si="0"/>
        <v>0.18393972058572117</v>
      </c>
      <c r="F10" s="139">
        <f t="shared" si="0"/>
        <v>0.20755374871029736</v>
      </c>
      <c r="G10" s="139">
        <f t="shared" si="0"/>
        <v>0.18393972058572114</v>
      </c>
      <c r="H10" s="139">
        <f t="shared" si="0"/>
        <v>0.1383691658068649</v>
      </c>
      <c r="I10" s="140">
        <f t="shared" si="0"/>
        <v>9.1969860292860584E-2</v>
      </c>
    </row>
    <row r="11" spans="1:9">
      <c r="C11" s="155">
        <v>2.5</v>
      </c>
      <c r="D11" s="149">
        <f t="shared" si="1"/>
        <v>7.2288957067272508E-2</v>
      </c>
      <c r="E11" s="139">
        <f t="shared" si="0"/>
        <v>0.14325239843009505</v>
      </c>
      <c r="F11" s="139">
        <f t="shared" si="0"/>
        <v>0.18072239266818135</v>
      </c>
      <c r="G11" s="139">
        <f t="shared" si="0"/>
        <v>0.17906549803761881</v>
      </c>
      <c r="H11" s="139">
        <f t="shared" si="0"/>
        <v>0.15060199389015108</v>
      </c>
      <c r="I11" s="140">
        <f t="shared" si="0"/>
        <v>0.1119159362735118</v>
      </c>
    </row>
    <row r="12" spans="1:9">
      <c r="C12" s="155">
        <v>3</v>
      </c>
      <c r="D12" s="149">
        <f t="shared" si="1"/>
        <v>5.1393443267923083E-2</v>
      </c>
      <c r="E12" s="139">
        <f t="shared" si="0"/>
        <v>0.11156508007421491</v>
      </c>
      <c r="F12" s="139">
        <f t="shared" si="0"/>
        <v>0.15418032980376933</v>
      </c>
      <c r="G12" s="139">
        <f t="shared" si="0"/>
        <v>0.16734762011132237</v>
      </c>
      <c r="H12" s="139">
        <f t="shared" si="0"/>
        <v>0.15418032980376931</v>
      </c>
      <c r="I12" s="140">
        <f t="shared" si="0"/>
        <v>0.12551071508349182</v>
      </c>
    </row>
    <row r="13" spans="1:9">
      <c r="C13" s="155">
        <v>3.5</v>
      </c>
      <c r="D13" s="149">
        <f t="shared" si="1"/>
        <v>3.705618452374812E-2</v>
      </c>
      <c r="E13" s="139">
        <f t="shared" si="0"/>
        <v>8.6886971725222556E-2</v>
      </c>
      <c r="F13" s="139">
        <f t="shared" si="0"/>
        <v>0.12969664583311846</v>
      </c>
      <c r="G13" s="139">
        <f t="shared" si="0"/>
        <v>0.15205220051913951</v>
      </c>
      <c r="H13" s="139">
        <f t="shared" si="0"/>
        <v>0.15131275347197157</v>
      </c>
      <c r="I13" s="140">
        <f t="shared" si="0"/>
        <v>0.13304567545424711</v>
      </c>
    </row>
    <row r="14" spans="1:9">
      <c r="C14" s="155">
        <v>4</v>
      </c>
      <c r="D14" s="149">
        <f t="shared" si="1"/>
        <v>2.6995483256594028E-2</v>
      </c>
      <c r="E14" s="139">
        <f t="shared" si="0"/>
        <v>6.7667641618306337E-2</v>
      </c>
      <c r="F14" s="139">
        <f t="shared" si="0"/>
        <v>0.10798193302637614</v>
      </c>
      <c r="G14" s="139">
        <f t="shared" si="0"/>
        <v>0.13533528323661273</v>
      </c>
      <c r="H14" s="139">
        <f t="shared" si="0"/>
        <v>0.14397591070183482</v>
      </c>
      <c r="I14" s="140">
        <f t="shared" si="0"/>
        <v>0.13533528323661273</v>
      </c>
    </row>
    <row r="15" spans="1:9">
      <c r="C15" s="155">
        <v>4.5</v>
      </c>
      <c r="D15" s="149">
        <f t="shared" si="1"/>
        <v>1.9821714870604894E-2</v>
      </c>
      <c r="E15" s="139">
        <f t="shared" si="0"/>
        <v>5.2699612280932166E-2</v>
      </c>
      <c r="F15" s="139">
        <f t="shared" si="0"/>
        <v>8.9197716917722061E-2</v>
      </c>
      <c r="G15" s="139">
        <f t="shared" si="0"/>
        <v>0.11857412763209739</v>
      </c>
      <c r="H15" s="139">
        <f t="shared" si="0"/>
        <v>0.1337965753765831</v>
      </c>
      <c r="I15" s="140">
        <f t="shared" si="0"/>
        <v>0.13339589358610957</v>
      </c>
    </row>
    <row r="16" spans="1:9">
      <c r="C16" s="155">
        <v>5</v>
      </c>
      <c r="D16" s="149">
        <f t="shared" si="1"/>
        <v>1.4644982561926487E-2</v>
      </c>
      <c r="E16" s="139">
        <f t="shared" si="0"/>
        <v>4.10424993119494E-2</v>
      </c>
      <c r="F16" s="139">
        <f t="shared" si="0"/>
        <v>7.3224912809632461E-2</v>
      </c>
      <c r="G16" s="139">
        <f t="shared" si="0"/>
        <v>0.10260624827987351</v>
      </c>
      <c r="H16" s="139">
        <f t="shared" si="0"/>
        <v>0.12204152134938742</v>
      </c>
      <c r="I16" s="140">
        <f t="shared" si="0"/>
        <v>0.12825781034984188</v>
      </c>
    </row>
    <row r="17" spans="3:9">
      <c r="C17" s="155">
        <v>5.5</v>
      </c>
      <c r="D17" s="149">
        <f t="shared" si="1"/>
        <v>1.0874740337283141E-2</v>
      </c>
      <c r="E17" s="139">
        <f t="shared" si="0"/>
        <v>3.1963930603353785E-2</v>
      </c>
      <c r="F17" s="139">
        <f t="shared" si="0"/>
        <v>5.9811071855057296E-2</v>
      </c>
      <c r="G17" s="139">
        <f t="shared" si="0"/>
        <v>8.7900809159222923E-2</v>
      </c>
      <c r="H17" s="139">
        <f t="shared" si="0"/>
        <v>0.1096536317342717</v>
      </c>
      <c r="I17" s="140">
        <f t="shared" si="0"/>
        <v>0.12086361259393152</v>
      </c>
    </row>
    <row r="18" spans="3:9">
      <c r="C18" s="155">
        <v>6</v>
      </c>
      <c r="D18" s="149">
        <f t="shared" si="1"/>
        <v>8.1086955549402422E-3</v>
      </c>
      <c r="E18" s="139">
        <f t="shared" si="0"/>
        <v>2.4893534183931976E-2</v>
      </c>
      <c r="F18" s="139">
        <f t="shared" si="0"/>
        <v>4.8652173329641474E-2</v>
      </c>
      <c r="G18" s="139">
        <f t="shared" si="0"/>
        <v>7.4680602551795913E-2</v>
      </c>
      <c r="H18" s="139">
        <f t="shared" si="0"/>
        <v>9.7304346659282948E-2</v>
      </c>
      <c r="I18" s="140">
        <f t="shared" si="0"/>
        <v>0.11202090382769389</v>
      </c>
    </row>
    <row r="19" spans="3:9">
      <c r="C19" s="155">
        <v>6.5</v>
      </c>
      <c r="D19" s="149">
        <f t="shared" si="1"/>
        <v>6.0673119025767353E-3</v>
      </c>
      <c r="E19" s="139">
        <f t="shared" si="0"/>
        <v>1.9387103915861008E-2</v>
      </c>
      <c r="F19" s="139">
        <f t="shared" si="0"/>
        <v>3.9437527366748784E-2</v>
      </c>
      <c r="G19" s="139">
        <f t="shared" si="0"/>
        <v>6.3008087726548284E-2</v>
      </c>
      <c r="H19" s="139">
        <f t="shared" si="0"/>
        <v>8.5447975961289058E-2</v>
      </c>
      <c r="I19" s="140">
        <f t="shared" si="0"/>
        <v>0.10238814255564095</v>
      </c>
    </row>
    <row r="20" spans="3:9">
      <c r="C20" s="155">
        <v>7</v>
      </c>
      <c r="D20" s="149">
        <f t="shared" si="1"/>
        <v>4.5533429216401732E-3</v>
      </c>
      <c r="E20" s="139">
        <f t="shared" si="0"/>
        <v>1.509869171115925E-2</v>
      </c>
      <c r="F20" s="139">
        <f t="shared" si="0"/>
        <v>3.1873400451481231E-2</v>
      </c>
      <c r="G20" s="139">
        <f t="shared" si="0"/>
        <v>5.2845420989057396E-2</v>
      </c>
      <c r="H20" s="139">
        <f t="shared" si="0"/>
        <v>7.4371267720122855E-2</v>
      </c>
      <c r="I20" s="140">
        <f t="shared" si="0"/>
        <v>9.2479486730850408E-2</v>
      </c>
    </row>
    <row r="21" spans="3:9">
      <c r="C21" s="155">
        <v>7.5</v>
      </c>
      <c r="D21" s="149">
        <f t="shared" si="1"/>
        <v>3.4259035101394824E-3</v>
      </c>
      <c r="E21" s="139">
        <f t="shared" si="0"/>
        <v>1.1758872928004555E-2</v>
      </c>
      <c r="F21" s="139">
        <f t="shared" si="0"/>
        <v>2.569427632604613E-2</v>
      </c>
      <c r="G21" s="139">
        <f t="shared" si="0"/>
        <v>4.4095773480017086E-2</v>
      </c>
      <c r="H21" s="139">
        <f t="shared" si="0"/>
        <v>6.4235690815115321E-2</v>
      </c>
      <c r="I21" s="140">
        <f t="shared" si="0"/>
        <v>8.2679575275032044E-2</v>
      </c>
    </row>
    <row r="22" spans="3:9">
      <c r="C22" s="155">
        <v>8</v>
      </c>
      <c r="D22" s="149">
        <f t="shared" si="1"/>
        <v>2.5833731692615066E-3</v>
      </c>
      <c r="E22" s="139">
        <f t="shared" si="0"/>
        <v>9.1578194443670893E-3</v>
      </c>
      <c r="F22" s="139">
        <f t="shared" si="0"/>
        <v>2.066698535409206E-2</v>
      </c>
      <c r="G22" s="139">
        <f t="shared" si="0"/>
        <v>3.6631277777468364E-2</v>
      </c>
      <c r="H22" s="139">
        <f t="shared" si="0"/>
        <v>5.5111960944245489E-2</v>
      </c>
      <c r="I22" s="140">
        <f t="shared" si="0"/>
        <v>7.3262555554936729E-2</v>
      </c>
    </row>
    <row r="23" spans="3:9">
      <c r="C23" s="155">
        <v>8.5</v>
      </c>
      <c r="D23" s="149">
        <f t="shared" si="1"/>
        <v>1.9518617565225447E-3</v>
      </c>
      <c r="E23" s="139">
        <f t="shared" si="0"/>
        <v>7.1321169544996269E-3</v>
      </c>
      <c r="F23" s="139">
        <f t="shared" si="0"/>
        <v>1.6590824930441637E-2</v>
      </c>
      <c r="G23" s="139">
        <f t="shared" si="0"/>
        <v>3.0311497056623424E-2</v>
      </c>
      <c r="H23" s="139">
        <f t="shared" si="0"/>
        <v>4.7007337302917965E-2</v>
      </c>
      <c r="I23" s="140">
        <f t="shared" si="0"/>
        <v>6.441193124532478E-2</v>
      </c>
    </row>
    <row r="24" spans="3:9">
      <c r="C24" s="155">
        <v>9</v>
      </c>
      <c r="D24" s="149">
        <f t="shared" si="1"/>
        <v>1.4772828039793357E-3</v>
      </c>
      <c r="E24" s="139">
        <f t="shared" si="0"/>
        <v>5.5544982691211539E-3</v>
      </c>
      <c r="F24" s="139">
        <f t="shared" si="0"/>
        <v>1.3295545235814027E-2</v>
      </c>
      <c r="G24" s="139">
        <f t="shared" si="0"/>
        <v>2.4995242211045189E-2</v>
      </c>
      <c r="H24" s="139">
        <f t="shared" si="0"/>
        <v>3.9886635707442081E-2</v>
      </c>
      <c r="I24" s="140">
        <f t="shared" si="0"/>
        <v>5.6239294974851674E-2</v>
      </c>
    </row>
    <row r="25" spans="3:9">
      <c r="C25" s="155">
        <v>9.5</v>
      </c>
      <c r="D25" s="149">
        <f t="shared" si="1"/>
        <v>1.1198232344578796E-3</v>
      </c>
      <c r="E25" s="139">
        <f t="shared" si="0"/>
        <v>4.325847601560317E-3</v>
      </c>
      <c r="F25" s="139">
        <f t="shared" si="0"/>
        <v>1.0638320727349861E-2</v>
      </c>
      <c r="G25" s="139">
        <f t="shared" si="0"/>
        <v>2.054777610741151E-2</v>
      </c>
      <c r="H25" s="139">
        <f t="shared" si="0"/>
        <v>3.3688015636607886E-2</v>
      </c>
      <c r="I25" s="140">
        <f t="shared" si="0"/>
        <v>4.8800968255102335E-2</v>
      </c>
    </row>
    <row r="26" spans="3:9">
      <c r="C26" s="155">
        <v>10</v>
      </c>
      <c r="D26" s="149">
        <f t="shared" si="1"/>
        <v>8.5003666025203423E-4</v>
      </c>
      <c r="E26" s="139">
        <f t="shared" si="0"/>
        <v>3.3689734995427331E-3</v>
      </c>
      <c r="F26" s="139">
        <f t="shared" si="0"/>
        <v>8.5003666025203466E-3</v>
      </c>
      <c r="G26" s="139">
        <f t="shared" si="0"/>
        <v>1.6844867497713668E-2</v>
      </c>
      <c r="H26" s="139">
        <f t="shared" si="0"/>
        <v>2.8334555341734478E-2</v>
      </c>
      <c r="I26" s="140">
        <f t="shared" si="0"/>
        <v>4.2112168744284174E-2</v>
      </c>
    </row>
    <row r="27" spans="3:9">
      <c r="C27" s="155">
        <v>10.5</v>
      </c>
      <c r="D27" s="149">
        <f t="shared" si="1"/>
        <v>6.4605484281517439E-4</v>
      </c>
      <c r="E27" s="139">
        <f t="shared" si="0"/>
        <v>2.6237591995906919E-3</v>
      </c>
      <c r="F27" s="139">
        <f t="shared" si="0"/>
        <v>6.7835758495593344E-3</v>
      </c>
      <c r="G27" s="139">
        <f t="shared" si="0"/>
        <v>1.3774735797851137E-2</v>
      </c>
      <c r="H27" s="139">
        <f t="shared" si="0"/>
        <v>2.3742515473457671E-2</v>
      </c>
      <c r="I27" s="140">
        <f t="shared" si="0"/>
        <v>3.6158681469359244E-2</v>
      </c>
    </row>
    <row r="28" spans="3:9">
      <c r="C28" s="155">
        <v>11</v>
      </c>
      <c r="D28" s="149">
        <f t="shared" si="1"/>
        <v>4.9157985005762153E-4</v>
      </c>
      <c r="E28" s="139">
        <f t="shared" si="0"/>
        <v>2.0433857192320337E-3</v>
      </c>
      <c r="F28" s="139">
        <f t="shared" si="0"/>
        <v>5.4073783506338397E-3</v>
      </c>
      <c r="G28" s="139">
        <f t="shared" si="0"/>
        <v>1.1238621455776185E-2</v>
      </c>
      <c r="H28" s="139">
        <f t="shared" si="0"/>
        <v>1.9827053952324078E-2</v>
      </c>
      <c r="I28" s="140">
        <f t="shared" si="0"/>
        <v>3.0906209003384512E-2</v>
      </c>
    </row>
    <row r="29" spans="3:9">
      <c r="C29" s="155">
        <v>11.5</v>
      </c>
      <c r="D29" s="149">
        <f t="shared" si="1"/>
        <v>3.744276176879148E-4</v>
      </c>
      <c r="E29" s="139">
        <f t="shared" si="0"/>
        <v>1.5913903982548334E-3</v>
      </c>
      <c r="F29" s="139">
        <f t="shared" si="0"/>
        <v>4.3059176034110211E-3</v>
      </c>
      <c r="G29" s="139">
        <f t="shared" si="0"/>
        <v>9.1504947899652914E-3</v>
      </c>
      <c r="H29" s="139">
        <f t="shared" si="0"/>
        <v>1.6506017479742244E-2</v>
      </c>
      <c r="I29" s="140">
        <f t="shared" si="0"/>
        <v>2.6307672521150224E-2</v>
      </c>
    </row>
    <row r="30" spans="3:9" ht="19.5" thickBot="1">
      <c r="C30" s="156">
        <v>12</v>
      </c>
      <c r="D30" s="150">
        <f t="shared" si="1"/>
        <v>2.85464791675855E-4</v>
      </c>
      <c r="E30" s="141">
        <f t="shared" si="0"/>
        <v>1.2393760883331792E-3</v>
      </c>
      <c r="F30" s="141">
        <f t="shared" si="0"/>
        <v>3.4255775001102609E-3</v>
      </c>
      <c r="G30" s="141">
        <f t="shared" si="0"/>
        <v>7.4362565299990763E-3</v>
      </c>
      <c r="H30" s="141">
        <f t="shared" si="0"/>
        <v>1.3702310000441044E-2</v>
      </c>
      <c r="I30" s="142">
        <f t="shared" si="0"/>
        <v>2.2308769589997227E-2</v>
      </c>
    </row>
  </sheetData>
  <mergeCells count="1">
    <mergeCell ref="D4:I4"/>
  </mergeCells>
  <phoneticPr fontId="1"/>
  <pageMargins left="0.7" right="0.7" top="0.75" bottom="0.75" header="0.3" footer="0.3"/>
  <pageSetup paperSize="9" orientation="portrait" horizontalDpi="90" verticalDpi="9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9FED7-D460-46AE-B887-129BFC758B1A}">
  <dimension ref="A3:K33"/>
  <sheetViews>
    <sheetView zoomScale="87" zoomScaleNormal="87" workbookViewId="0">
      <selection activeCell="C15" sqref="C15"/>
    </sheetView>
  </sheetViews>
  <sheetFormatPr defaultRowHeight="18.75"/>
  <cols>
    <col min="1" max="1" width="12.75" customWidth="1"/>
    <col min="2" max="2" width="4.125" style="5" customWidth="1"/>
    <col min="3" max="3" width="25.75" style="5" customWidth="1"/>
    <col min="4" max="5" width="11.5" style="5" customWidth="1"/>
    <col min="6" max="6" width="8" customWidth="1"/>
    <col min="7" max="7" width="10.125" customWidth="1"/>
    <col min="8" max="9" width="10.25" customWidth="1"/>
    <col min="10" max="10" width="7" customWidth="1"/>
    <col min="11" max="11" width="6.875" customWidth="1"/>
    <col min="12" max="12" width="7.75" customWidth="1"/>
    <col min="13" max="13" width="8.25" customWidth="1"/>
  </cols>
  <sheetData>
    <row r="3" spans="1:11">
      <c r="A3" s="8" t="s">
        <v>84</v>
      </c>
    </row>
    <row r="4" spans="1:11" ht="25.5">
      <c r="C4" s="3"/>
      <c r="D4" s="158" t="s">
        <v>75</v>
      </c>
      <c r="E4" s="158" t="s">
        <v>76</v>
      </c>
    </row>
    <row r="5" spans="1:11" ht="42">
      <c r="C5" s="159" t="s">
        <v>77</v>
      </c>
      <c r="D5" s="160">
        <v>59</v>
      </c>
      <c r="E5" s="160">
        <v>41</v>
      </c>
    </row>
    <row r="6" spans="1:11" ht="42">
      <c r="C6" s="159" t="s">
        <v>78</v>
      </c>
      <c r="D6" s="160">
        <v>50</v>
      </c>
      <c r="E6" s="160">
        <v>50</v>
      </c>
    </row>
    <row r="7" spans="1:11">
      <c r="I7" s="13"/>
      <c r="J7" s="13"/>
      <c r="K7" s="13"/>
    </row>
    <row r="9" spans="1:11" ht="25.5">
      <c r="A9" s="8" t="s">
        <v>93</v>
      </c>
      <c r="C9" s="162"/>
      <c r="D9" s="158" t="s">
        <v>75</v>
      </c>
      <c r="E9" s="158" t="s">
        <v>76</v>
      </c>
    </row>
    <row r="10" spans="1:11" ht="30">
      <c r="C10" s="161" t="s">
        <v>87</v>
      </c>
      <c r="D10" s="160">
        <v>59</v>
      </c>
      <c r="E10" s="160">
        <v>41</v>
      </c>
    </row>
    <row r="11" spans="1:11" ht="30">
      <c r="C11" s="161" t="s">
        <v>88</v>
      </c>
      <c r="D11" s="160">
        <v>50</v>
      </c>
      <c r="E11" s="160">
        <v>50</v>
      </c>
    </row>
    <row r="12" spans="1:11" ht="25.5">
      <c r="C12" s="158" t="s">
        <v>89</v>
      </c>
      <c r="D12" s="158">
        <f>D10-D11</f>
        <v>9</v>
      </c>
      <c r="E12" s="158">
        <f>E10-E11</f>
        <v>-9</v>
      </c>
    </row>
    <row r="13" spans="1:11" ht="25.5">
      <c r="C13" s="158" t="s">
        <v>90</v>
      </c>
      <c r="D13" s="158">
        <f>D12^2</f>
        <v>81</v>
      </c>
      <c r="E13" s="158">
        <f>E12^2</f>
        <v>81</v>
      </c>
    </row>
    <row r="14" spans="1:11" ht="25.5">
      <c r="C14" s="158" t="s">
        <v>91</v>
      </c>
      <c r="D14" s="158">
        <f>D13/D11</f>
        <v>1.62</v>
      </c>
      <c r="E14" s="158">
        <f>E13/E11</f>
        <v>1.62</v>
      </c>
    </row>
    <row r="15" spans="1:11" ht="27.75">
      <c r="C15" s="158" t="s">
        <v>92</v>
      </c>
      <c r="D15" s="529">
        <f>SUM(D14:E14)</f>
        <v>3.24</v>
      </c>
      <c r="E15" s="529"/>
    </row>
    <row r="18" spans="1:5" ht="25.5">
      <c r="A18" s="8" t="s">
        <v>94</v>
      </c>
      <c r="C18" s="162"/>
      <c r="D18" s="158" t="s">
        <v>75</v>
      </c>
      <c r="E18" s="158" t="s">
        <v>76</v>
      </c>
    </row>
    <row r="19" spans="1:5" ht="30">
      <c r="C19" s="161" t="s">
        <v>87</v>
      </c>
      <c r="D19" s="160">
        <v>50</v>
      </c>
      <c r="E19" s="160">
        <v>50</v>
      </c>
    </row>
    <row r="20" spans="1:5" ht="30">
      <c r="C20" s="161" t="s">
        <v>88</v>
      </c>
      <c r="D20" s="160">
        <v>50</v>
      </c>
      <c r="E20" s="160">
        <v>50</v>
      </c>
    </row>
    <row r="21" spans="1:5" ht="25.5">
      <c r="C21" s="158" t="s">
        <v>89</v>
      </c>
      <c r="D21" s="158">
        <f>D19-D20</f>
        <v>0</v>
      </c>
      <c r="E21" s="158">
        <f>E19-E20</f>
        <v>0</v>
      </c>
    </row>
    <row r="22" spans="1:5" ht="25.5">
      <c r="C22" s="158" t="s">
        <v>90</v>
      </c>
      <c r="D22" s="158">
        <f>D21^2</f>
        <v>0</v>
      </c>
      <c r="E22" s="158">
        <f>E21^2</f>
        <v>0</v>
      </c>
    </row>
    <row r="23" spans="1:5" ht="25.5">
      <c r="C23" s="158" t="s">
        <v>91</v>
      </c>
      <c r="D23" s="158">
        <f>D22/D20</f>
        <v>0</v>
      </c>
      <c r="E23" s="158">
        <f>E22/E20</f>
        <v>0</v>
      </c>
    </row>
    <row r="24" spans="1:5" ht="27.75">
      <c r="C24" s="158" t="s">
        <v>92</v>
      </c>
      <c r="D24" s="529">
        <f>SUM(D23:E23)</f>
        <v>0</v>
      </c>
      <c r="E24" s="529"/>
    </row>
    <row r="27" spans="1:5" ht="25.5">
      <c r="A27" s="8" t="s">
        <v>95</v>
      </c>
      <c r="C27" s="162"/>
      <c r="D27" s="158" t="s">
        <v>75</v>
      </c>
      <c r="E27" s="158" t="s">
        <v>76</v>
      </c>
    </row>
    <row r="28" spans="1:5" ht="30">
      <c r="C28" s="161" t="s">
        <v>87</v>
      </c>
      <c r="D28" s="160">
        <v>70</v>
      </c>
      <c r="E28" s="160">
        <v>30</v>
      </c>
    </row>
    <row r="29" spans="1:5" ht="30">
      <c r="C29" s="161" t="s">
        <v>88</v>
      </c>
      <c r="D29" s="160">
        <v>50</v>
      </c>
      <c r="E29" s="160">
        <v>50</v>
      </c>
    </row>
    <row r="30" spans="1:5" ht="25.5">
      <c r="C30" s="158" t="s">
        <v>89</v>
      </c>
      <c r="D30" s="158">
        <f>D28-D29</f>
        <v>20</v>
      </c>
      <c r="E30" s="158">
        <f>E28-E29</f>
        <v>-20</v>
      </c>
    </row>
    <row r="31" spans="1:5" ht="25.5">
      <c r="C31" s="158" t="s">
        <v>90</v>
      </c>
      <c r="D31" s="158">
        <f>D30^2</f>
        <v>400</v>
      </c>
      <c r="E31" s="158">
        <f>E30^2</f>
        <v>400</v>
      </c>
    </row>
    <row r="32" spans="1:5" ht="25.5">
      <c r="C32" s="158" t="s">
        <v>91</v>
      </c>
      <c r="D32" s="158">
        <f>D31/D29</f>
        <v>8</v>
      </c>
      <c r="E32" s="158">
        <f>E31/E29</f>
        <v>8</v>
      </c>
    </row>
    <row r="33" spans="3:5" ht="27.75">
      <c r="C33" s="158" t="s">
        <v>92</v>
      </c>
      <c r="D33" s="529">
        <f>SUM(D32:E32)</f>
        <v>16</v>
      </c>
      <c r="E33" s="529"/>
    </row>
  </sheetData>
  <mergeCells count="3">
    <mergeCell ref="D15:E15"/>
    <mergeCell ref="D24:E24"/>
    <mergeCell ref="D33:E33"/>
  </mergeCells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21</vt:i4>
      </vt:variant>
    </vt:vector>
  </HeadingPairs>
  <TitlesOfParts>
    <vt:vector size="21" baseType="lpstr">
      <vt:lpstr>P21-P26</vt:lpstr>
      <vt:lpstr>P29-P33</vt:lpstr>
      <vt:lpstr>P36</vt:lpstr>
      <vt:lpstr>P38</vt:lpstr>
      <vt:lpstr>P52-P57</vt:lpstr>
      <vt:lpstr>P60-63</vt:lpstr>
      <vt:lpstr>P66-P70</vt:lpstr>
      <vt:lpstr>P73</vt:lpstr>
      <vt:lpstr>P82-83</vt:lpstr>
      <vt:lpstr>P84-P86グラフ</vt:lpstr>
      <vt:lpstr>P87</vt:lpstr>
      <vt:lpstr>P88</vt:lpstr>
      <vt:lpstr>P96-P101</vt:lpstr>
      <vt:lpstr>P114-P119</vt:lpstr>
      <vt:lpstr>P118</vt:lpstr>
      <vt:lpstr>P119_F分布グラフ</vt:lpstr>
      <vt:lpstr>P120-P125</vt:lpstr>
      <vt:lpstr>P127-128</vt:lpstr>
      <vt:lpstr>P136-P147</vt:lpstr>
      <vt:lpstr>P152-P165</vt:lpstr>
      <vt:lpstr>P170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2025-01-08T09:12:35Z</dcterms:created>
  <dcterms:modified xsi:type="dcterms:W3CDTF">2025-02-13T02:18:39Z</dcterms:modified>
</cp:coreProperties>
</file>